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Orders" sheetId="2" state="visible" r:id="rId2"/>
    <sheet xmlns:r="http://schemas.openxmlformats.org/officeDocument/2006/relationships" name="Production Calendar" sheetId="3" state="visible" r:id="rId3"/>
    <sheet xmlns:r="http://schemas.openxmlformats.org/officeDocument/2006/relationships" name="Customers" sheetId="4" state="visible" r:id="rId4"/>
    <sheet xmlns:r="http://schemas.openxmlformats.org/officeDocument/2006/relationships" name="Pricing Math" sheetId="5" state="visible" r:id="rId5"/>
    <sheet xmlns:r="http://schemas.openxmlformats.org/officeDocument/2006/relationships" name="Reference" sheetId="6" state="visible" r:id="rId6"/>
  </sheets>
  <definedNames/>
  <calcPr calcId="124519" fullCalcOnLoad="1"/>
</workbook>
</file>

<file path=xl/styles.xml><?xml version="1.0" encoding="utf-8"?>
<styleSheet xmlns="http://schemas.openxmlformats.org/spreadsheetml/2006/main">
  <numFmts count="3">
    <numFmt numFmtId="164" formatCode="yyyy-mm-dd"/>
    <numFmt numFmtId="165" formatCode="&quot;$&quot;#,##0.00"/>
    <numFmt numFmtId="166" formatCode="0.0%"/>
  </numFmts>
  <fonts count="11">
    <font>
      <name val="Calibri"/>
      <family val="2"/>
      <color theme="1"/>
      <sz val="11"/>
      <scheme val="minor"/>
    </font>
    <font>
      <name val="Calibri"/>
      <b val="1"/>
      <color rgb="FF1F2937"/>
      <sz val="22"/>
    </font>
    <font>
      <name val="Calibri"/>
      <color rgb="FF1F2937"/>
      <sz val="11"/>
    </font>
    <font>
      <name val="Calibri"/>
      <b val="1"/>
      <color rgb="FFB45309"/>
      <sz val="11"/>
    </font>
    <font>
      <name val="Calibri"/>
      <color rgb="FF1D4ED8"/>
      <sz val="11"/>
      <u val="single"/>
    </font>
    <font>
      <name val="Calibri"/>
      <b val="1"/>
      <color rgb="FF1F2937"/>
      <sz val="12"/>
    </font>
    <font>
      <name val="Calibri"/>
      <b val="1"/>
      <color rgb="FF1D4ED8"/>
      <sz val="11"/>
      <u val="single"/>
    </font>
    <font>
      <name val="Calibri"/>
      <color rgb="FF1F2937"/>
      <sz val="10"/>
    </font>
    <font>
      <name val="Calibri"/>
      <b val="1"/>
      <color rgb="FFB45309"/>
      <sz val="14"/>
    </font>
    <font>
      <name val="Calibri"/>
      <b val="1"/>
      <color rgb="FFFFFFFF"/>
      <sz val="10"/>
    </font>
    <font>
      <name val="Calibri"/>
      <b val="1"/>
      <color rgb="FF1F2937"/>
      <sz val="11"/>
    </font>
  </fonts>
  <fills count="5">
    <fill>
      <patternFill/>
    </fill>
    <fill>
      <patternFill patternType="gray125"/>
    </fill>
    <fill>
      <patternFill patternType="solid">
        <fgColor rgb="FF1F2937"/>
      </patternFill>
    </fill>
    <fill>
      <patternFill patternType="solid">
        <fgColor rgb="FFFEF3C7"/>
      </patternFill>
    </fill>
    <fill>
      <patternFill patternType="solid">
        <fgColor rgb="FFF3F4F6"/>
      </patternFill>
    </fill>
  </fills>
  <borders count="1">
    <border>
      <left/>
      <right/>
      <top/>
      <bottom/>
      <diagonal/>
    </border>
  </borders>
  <cellStyleXfs count="1">
    <xf numFmtId="0" fontId="0" fillId="0" borderId="0"/>
  </cellStyleXfs>
  <cellXfs count="32">
    <xf numFmtId="0" fontId="0" fillId="0" borderId="0" pivotButton="0" quotePrefix="0" xfId="0"/>
    <xf numFmtId="0" fontId="1" fillId="0" borderId="0" pivotButton="0" quotePrefix="0" xfId="0"/>
    <xf numFmtId="0" fontId="2" fillId="0" borderId="0" pivotButton="0" quotePrefix="0" xfId="0"/>
    <xf numFmtId="0" fontId="3" fillId="0" borderId="0" applyAlignment="1" pivotButton="0" quotePrefix="0" xfId="0">
      <alignment horizontal="left" vertical="center"/>
    </xf>
    <xf numFmtId="0" fontId="2" fillId="0" borderId="0" applyAlignment="1" pivotButton="0" quotePrefix="0" xfId="0">
      <alignment horizontal="left" vertical="center" wrapText="1"/>
    </xf>
    <xf numFmtId="0" fontId="4" fillId="0" borderId="0" applyAlignment="1" pivotButton="0" quotePrefix="0" xfId="0">
      <alignment horizontal="left" vertical="center" wrapText="1"/>
    </xf>
    <xf numFmtId="0" fontId="5" fillId="0" borderId="0" applyAlignment="1" pivotButton="0" quotePrefix="0" xfId="0">
      <alignment horizontal="left" vertical="center"/>
    </xf>
    <xf numFmtId="0" fontId="4" fillId="0" borderId="0" applyAlignment="1" pivotButton="0" quotePrefix="0" xfId="0">
      <alignment horizontal="left" vertical="center"/>
    </xf>
    <xf numFmtId="0" fontId="7" fillId="0" borderId="0" applyAlignment="1" pivotButton="0" quotePrefix="0" xfId="0">
      <alignment horizontal="left" vertical="center"/>
    </xf>
    <xf numFmtId="0" fontId="8" fillId="0" borderId="0" applyAlignment="1" pivotButton="0" quotePrefix="0" xfId="0">
      <alignment horizontal="left" vertical="center"/>
    </xf>
    <xf numFmtId="0" fontId="7" fillId="0" borderId="0" applyAlignment="1" pivotButton="0" quotePrefix="0" xfId="0">
      <alignment horizontal="left" vertical="center" wrapText="1"/>
    </xf>
    <xf numFmtId="0" fontId="9" fillId="2" borderId="0" applyAlignment="1" pivotButton="0" quotePrefix="0" xfId="0">
      <alignment horizontal="left" vertical="center" wrapText="1"/>
    </xf>
    <xf numFmtId="0" fontId="2" fillId="3" borderId="0" applyAlignment="1" pivotButton="0" quotePrefix="0" xfId="0">
      <alignment horizontal="left" vertical="center"/>
    </xf>
    <xf numFmtId="164" fontId="2" fillId="3" borderId="0" applyAlignment="1" pivotButton="0" quotePrefix="0" xfId="0">
      <alignment horizontal="left" vertical="center"/>
    </xf>
    <xf numFmtId="0" fontId="2" fillId="3" borderId="0" applyAlignment="1" pivotButton="0" quotePrefix="0" xfId="0">
      <alignment horizontal="left" vertical="center" wrapText="1"/>
    </xf>
    <xf numFmtId="1" fontId="2" fillId="3" borderId="0" applyAlignment="1" pivotButton="0" quotePrefix="0" xfId="0">
      <alignment horizontal="left" vertical="center"/>
    </xf>
    <xf numFmtId="165" fontId="2" fillId="3" borderId="0" applyAlignment="1" pivotButton="0" quotePrefix="0" xfId="0">
      <alignment horizontal="left" vertical="center"/>
    </xf>
    <xf numFmtId="165" fontId="2" fillId="4" borderId="0" applyAlignment="1" pivotButton="0" quotePrefix="0" xfId="0">
      <alignment horizontal="left" vertical="center"/>
    </xf>
    <xf numFmtId="1" fontId="2" fillId="4" borderId="0" applyAlignment="1" pivotButton="0" quotePrefix="0" xfId="0">
      <alignment horizontal="left" vertical="center"/>
    </xf>
    <xf numFmtId="1" fontId="10" fillId="4" borderId="0" applyAlignment="1" pivotButton="0" quotePrefix="0" xfId="0">
      <alignment horizontal="left" vertical="center"/>
    </xf>
    <xf numFmtId="165" fontId="10" fillId="4" borderId="0" applyAlignment="1" pivotButton="0" quotePrefix="0" xfId="0">
      <alignment horizontal="left" vertical="center"/>
    </xf>
    <xf numFmtId="0" fontId="2" fillId="4" borderId="0" applyAlignment="1" pivotButton="0" quotePrefix="0" xfId="0">
      <alignment horizontal="left" vertical="center"/>
    </xf>
    <xf numFmtId="0" fontId="2" fillId="4" borderId="0" applyAlignment="1" pivotButton="0" quotePrefix="0" xfId="0">
      <alignment horizontal="left" vertical="center" wrapText="1"/>
    </xf>
    <xf numFmtId="164" fontId="2" fillId="4" borderId="0" applyAlignment="1" pivotButton="0" quotePrefix="0" xfId="0">
      <alignment horizontal="left" vertical="center"/>
    </xf>
    <xf numFmtId="0" fontId="10" fillId="0" borderId="0" applyAlignment="1" pivotButton="0" quotePrefix="0" xfId="0">
      <alignment horizontal="left" vertical="center"/>
    </xf>
    <xf numFmtId="166" fontId="2" fillId="3" borderId="0" applyAlignment="1" pivotButton="0" quotePrefix="0" xfId="0">
      <alignment horizontal="left" vertical="center"/>
    </xf>
    <xf numFmtId="2" fontId="2" fillId="3" borderId="0" applyAlignment="1" pivotButton="0" quotePrefix="0" xfId="0">
      <alignment horizontal="left" vertical="center"/>
    </xf>
    <xf numFmtId="166" fontId="2" fillId="4" borderId="0" applyAlignment="1" pivotButton="0" quotePrefix="0" xfId="0">
      <alignment horizontal="left" vertical="center"/>
    </xf>
    <xf numFmtId="0" fontId="2" fillId="0" borderId="0" applyAlignment="1" pivotButton="0" quotePrefix="0" xfId="0">
      <alignment horizontal="left" vertical="center"/>
    </xf>
    <xf numFmtId="0" fontId="10" fillId="0" borderId="0" applyAlignment="1" pivotButton="0" quotePrefix="0" xfId="0">
      <alignment horizontal="left" vertical="top" wrapText="1"/>
    </xf>
    <xf numFmtId="0" fontId="2" fillId="0" borderId="0" applyAlignment="1" pivotButton="0" quotePrefix="0" xfId="0">
      <alignment horizontal="left" vertical="top" wrapText="1"/>
    </xf>
    <xf numFmtId="0" fontId="7" fillId="0" borderId="0" applyAlignment="1" pivotButton="0" quotePrefix="0" xfId="0">
      <alignment horizontal="left" vertical="top" wrapText="1"/>
    </xf>
  </cellXfs>
  <cellStyles count="1">
    <cellStyle name="Normal" xfId="0" builtinId="0" hidden="0"/>
  </cellStyles>
  <dxfs count="3">
    <dxf>
      <fill>
        <patternFill patternType="solid">
          <fgColor rgb="FFFEE2E2"/>
        </patternFill>
      </fill>
    </dxf>
    <dxf>
      <fill>
        <patternFill patternType="solid">
          <fgColor rgb="FFFEF3C7"/>
        </patternFill>
      </fill>
    </dxf>
    <dxf>
      <fill>
        <patternFill patternType="solid">
          <fgColor rgb="FFD1FAE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ardentseller.app/features?utm_source=resources&amp;utm_medium=magnet&amp;utm_campaign=home_bakers_order_and_delivery_tracker#recipes-production" TargetMode="External" Id="rId1"/><Relationship Type="http://schemas.openxmlformats.org/officeDocument/2006/relationships/hyperlink" Target="https://www.ardentseller.app/features?utm_source=resources&amp;utm_medium=magnet&amp;utm_campaign=home_bakers_order_and_delivery_tracker#track-everything" TargetMode="External" Id="rId2"/><Relationship Type="http://schemas.openxmlformats.org/officeDocument/2006/relationships/hyperlink" Target="https://www.ardentseller.app/resources/recipe-scaling-and-batch-calculator?utm_source=resources&amp;utm_medium=magnet&amp;utm_campaign=home_bakers_order_and_delivery_tracker" TargetMode="External" Id="rId3"/><Relationship Type="http://schemas.openxmlformats.org/officeDocument/2006/relationships/hyperlink" Target="https://www.ardentseller.app/resources/product-pricing-calculator?utm_source=resources&amp;utm_medium=magnet&amp;utm_campaign=home_bakers_order_and_delivery_tracker" TargetMode="External" Id="rId4"/><Relationship Type="http://schemas.openxmlformats.org/officeDocument/2006/relationships/hyperlink" Target="https://www.ardentseller.app/resources/cottage-food-laws-by-state?utm_source=resources&amp;utm_medium=magnet&amp;utm_campaign=home_bakers_order_and_delivery_tracker" TargetMode="External" Id="rId5"/><Relationship Type="http://schemas.openxmlformats.org/officeDocument/2006/relationships/hyperlink" Target="https://www.ardentseller.app/resources/inventory-tracker-starter-kit?utm_source=resources&amp;utm_medium=magnet&amp;utm_campaign=home_bakers_order_and_delivery_tracker" TargetMode="External" Id="rId6"/><Relationship Type="http://schemas.openxmlformats.org/officeDocument/2006/relationships/hyperlink" Target="https://www.ardentseller.app/resources/schedule-c-tax-expense-tracker?utm_source=resources&amp;utm_medium=magnet&amp;utm_campaign=home_bakers_order_and_delivery_tracker" TargetMode="External" Id="rId7"/><Relationship Type="http://schemas.openxmlformats.org/officeDocument/2006/relationships/hyperlink" Target="https://www.ardentseller.app/resources/craft-seller-startup-checklist?utm_source=resources&amp;utm_medium=magnet&amp;utm_campaign=home_bakers_order_and_delivery_tracker" TargetMode="External" Id="rId8"/><Relationship Type="http://schemas.openxmlformats.org/officeDocument/2006/relationships/hyperlink" Target="https://www.ardentseller.app/resources?utm_source=resources&amp;utm_medium=magnet&amp;utm_campaign=home_bakers_order_and_delivery_tracker" TargetMode="External" Id="rId9"/><Relationship Type="http://schemas.openxmlformats.org/officeDocument/2006/relationships/hyperlink" Target="https://www.ardentseller.app/blog/custom-cake-pricing-cottage-bakers?utm_source=resources&amp;utm_medium=magnet&amp;utm_campaign=home_bakers_order_and_delivery_tracker" TargetMode="External" Id="rId10"/><Relationship Type="http://schemas.openxmlformats.org/officeDocument/2006/relationships/hyperlink" Target="https://www.ardentseller.app/blog/cottage-baker-glossary-terms?utm_source=resources&amp;utm_medium=magnet&amp;utm_campaign=home_bakers_order_and_delivery_tracker" TargetMode="External" Id="rId11"/><Relationship Type="http://schemas.openxmlformats.org/officeDocument/2006/relationships/hyperlink" Target="https://www.ardentseller.app/blog/recipe-costing-101?utm_source=resources&amp;utm_medium=magnet&amp;utm_campaign=home_bakers_order_and_delivery_tracker" TargetMode="External" Id="rId12"/><Relationship Type="http://schemas.openxmlformats.org/officeDocument/2006/relationships/hyperlink" Target="https://www.ardentseller.app/blog/batch-tracking-for-food-sellers?utm_source=resources&amp;utm_medium=magnet&amp;utm_campaign=home_bakers_order_and_delivery_tracker" TargetMode="External" Id="rId13"/><Relationship Type="http://schemas.openxmlformats.org/officeDocument/2006/relationships/hyperlink" Target="https://www.ardentseller.app/sign-up?utm_source=resources&amp;utm_medium=magnet&amp;utm_campaign=home_bakers_order_and_delivery_tracker" TargetMode="External" Id="rId14"/><Relationship Type="http://schemas.openxmlformats.org/officeDocument/2006/relationships/hyperlink" Target="https://www.ardentseller.app/?utm_source=resources&amp;utm_medium=magnet&amp;utm_campaign=home_bakers_order_and_delivery_tracker" TargetMode="External" Id="rId15"/></Relationships>
</file>

<file path=xl/worksheets/sheet1.xml><?xml version="1.0" encoding="utf-8"?>
<worksheet xmlns="http://schemas.openxmlformats.org/spreadsheetml/2006/main">
  <sheetPr>
    <outlinePr summaryBelow="1" summaryRight="1"/>
    <pageSetUpPr/>
  </sheetPr>
  <dimension ref="B2:B71"/>
  <sheetViews>
    <sheetView showGridLines="0" workbookViewId="0">
      <selection activeCell="A1" sqref="A1"/>
    </sheetView>
  </sheetViews>
  <sheetFormatPr baseColWidth="8" defaultRowHeight="15"/>
  <cols>
    <col width="3" customWidth="1" min="1" max="1"/>
    <col width="100" customWidth="1" min="2" max="2"/>
  </cols>
  <sheetData>
    <row r="2">
      <c r="B2" s="1" t="inlineStr">
        <is>
          <t>Home Baker's Order &amp; Delivery Tracker</t>
        </is>
      </c>
    </row>
    <row r="3" ht="22" customHeight="1">
      <c r="B3" s="2" t="inlineStr">
        <is>
          <t>A working order book + production calendar for custom-order cottage bakers — by Ardent Workshop</t>
        </is>
      </c>
    </row>
    <row r="5" ht="8" customHeight="1"/>
    <row r="6" ht="22" customHeight="1">
      <c r="B6" s="3" t="inlineStr">
        <is>
          <t>WHAT THIS IS</t>
        </is>
      </c>
    </row>
    <row r="7" ht="68" customHeight="1">
      <c r="B7" s="4" t="inlineStr">
        <is>
          <t>A six-tab Excel workbook for custom-order home bakers — cottage cake decorators, cookie artists, sourdough subscribers, and seasonal pie sellers — who run their order book out of a notebook, an Instagram DM thread, or a stack of sticky notes. The Orders tab is one row per order; the Production Calendar tab works backwards from each delivery date so you know what has to be baked, decorated, and shopped for on any given day.</t>
        </is>
      </c>
    </row>
    <row r="8" ht="8" customHeight="1"/>
    <row r="9" ht="22" customHeight="1">
      <c r="B9" s="3" t="inlineStr">
        <is>
          <t>WHY HOME BAKERS NEED THIS</t>
        </is>
      </c>
    </row>
    <row r="10" ht="100" customHeight="1">
      <c r="B10" s="4" t="inlineStr">
        <is>
          <t>Custom orders break the way a normal product business runs. Two cakes for next Saturday are not interchangeable — one is a gluten-free birthday for a six-year-old and the other is a three-tier wedding cake for a hundred guests. Track them in your head and you will drop one, double-book a Sunday delivery, or buy the wrong specialty flour. This workbook makes the order, the dietary requirements, the deposit, the balance due, the delivery details, and the prep-day-by-prep-day workload visible in one place — printable, auditable, and standing up the moment you walk into the kitchen at 5 a.m.</t>
        </is>
      </c>
    </row>
    <row r="11" ht="8" customHeight="1"/>
    <row r="12" ht="22" customHeight="1">
      <c r="B12" s="3" t="inlineStr">
        <is>
          <t>THE SIX TABS</t>
        </is>
      </c>
    </row>
    <row r="13">
      <c r="B13" s="4" t="inlineStr">
        <is>
          <t xml:space="preserve">   1. Read Me  ← you are here</t>
        </is>
      </c>
    </row>
    <row r="14">
      <c r="B14" s="4" t="inlineStr">
        <is>
          <t xml:space="preserve">   2. Orders  ← one row per order; type customer, items, dietary, deposit, due date, status</t>
        </is>
      </c>
    </row>
    <row r="15">
      <c r="B15" s="4" t="inlineStr">
        <is>
          <t xml:space="preserve">   3. Production Calendar  ← bake / decorate / shop dates roll backwards from delivery</t>
        </is>
      </c>
    </row>
    <row r="16">
      <c r="B16" s="4" t="inlineStr">
        <is>
          <t xml:space="preserve">   4. Customers  ← repeat-buyer rollup from the Orders tab (orders, total spend, last order)</t>
        </is>
      </c>
    </row>
    <row r="17">
      <c r="B17" s="4" t="inlineStr">
        <is>
          <t xml:space="preserve">   5. Pricing Math  ← per-order true-cost sanity check (ingredients + labor + packaging)</t>
        </is>
      </c>
    </row>
    <row r="18">
      <c r="B18" s="4" t="inlineStr">
        <is>
          <t xml:space="preserve">   6. Reference  ← order statuses, delivery methods, prep-lead-time defaults, allergens, glossary</t>
        </is>
      </c>
    </row>
    <row r="19" ht="8" customHeight="1"/>
    <row r="20" ht="22" customHeight="1">
      <c r="B20" s="3" t="inlineStr">
        <is>
          <t>HOW TO USE IT</t>
        </is>
      </c>
    </row>
    <row r="21" ht="68" customHeight="1">
      <c r="B21" s="4" t="inlineStr">
        <is>
          <t>1. Open the Orders tab. The moment a customer confirms an order, add a row. Fill the yellow input columns: order #, date booked, customer, phone or email, items, quantity, dietary requirements, allergens, subtotal, deposit, delivery method, delivery date and time, delivery address or pickup notes, status, and any extra notes. Skip the gray formula columns — Balance due, Days until delivery, and the production cells fill themselves.</t>
        </is>
      </c>
    </row>
    <row r="22" ht="52" customHeight="1">
      <c r="B22" s="4" t="inlineStr">
        <is>
          <t>2. Set the Status column with the drop-down (Inquiry / Confirmed / Deposit Paid / In Production / Ready / Delivered / Paid in Full / Cancelled). The Production Calendar tab and the Customers tab both use this column — anything not yet at Delivered shows up as active work.</t>
        </is>
      </c>
    </row>
    <row r="23" ht="52" customHeight="1">
      <c r="B23" s="4" t="inlineStr">
        <is>
          <t>3. The Production Calendar tab pulls from Orders automatically. For each upcoming delivery, the workbook computes Shop By, Prep Day, Bake Day, and Decorate Day by working backwards from the delivery date using the lead-time defaults on the Reference tab. Override any cell on the Reference tab to retune the math for your kitchen.</t>
        </is>
      </c>
    </row>
    <row r="24" ht="52" customHeight="1">
      <c r="B24" s="4" t="inlineStr">
        <is>
          <t>4. The Customers tab rolls every order up to the customer level — total orders, total spend, average order value, and last order date. Use it to spot repeat buyers worth a thank-you discount and one-time buyers worth a follow-up at the next holiday.</t>
        </is>
      </c>
    </row>
    <row r="25" ht="52" customHeight="1">
      <c r="B25" s="4" t="inlineStr">
        <is>
          <t>5. The Pricing Math tab is the sanity check. Drop in your ingredient cost, labor hours, packaging cost, and the workbook flags any order that fell below your target margin. Use this before you quote — not after the cake leaves the kitchen.</t>
        </is>
      </c>
    </row>
    <row r="26" ht="8" customHeight="1"/>
    <row r="27" ht="22" customHeight="1">
      <c r="B27" s="3" t="inlineStr">
        <is>
          <t>THE MATH (in plain English)</t>
        </is>
      </c>
    </row>
    <row r="28">
      <c r="B28" s="4" t="inlineStr">
        <is>
          <t>Per order:    Balance due = Subtotal - Deposit</t>
        </is>
      </c>
    </row>
    <row r="29">
      <c r="B29" s="4" t="inlineStr">
        <is>
          <t>Per order:    Days until delivery = Delivery date - TODAY()</t>
        </is>
      </c>
    </row>
    <row r="30">
      <c r="B30" s="4" t="inlineStr">
        <is>
          <t>Per order:    Bake Day = Delivery date - bake-lead-time (default 1 day; override on Reference tab)</t>
        </is>
      </c>
    </row>
    <row r="31">
      <c r="B31" s="4" t="inlineStr">
        <is>
          <t>Per order:    Decorate Day = Delivery date - decorate-lead-time (default 1 day)</t>
        </is>
      </c>
    </row>
    <row r="32">
      <c r="B32" s="4" t="inlineStr">
        <is>
          <t>Per order:    Shop By = Delivery date - shop-lead-time (default 3 days)</t>
        </is>
      </c>
    </row>
    <row r="33" ht="36" customHeight="1">
      <c r="B33" s="4" t="inlineStr">
        <is>
          <t>Per order:    Margin % = (Subtotal - Total cost) / Subtotal, where Total cost = ingredients + labor + packaging</t>
        </is>
      </c>
    </row>
    <row r="34">
      <c r="B34" s="4" t="inlineStr">
        <is>
          <t>Per customer: Total spend = SUM of subtotal across delivered orders for that customer</t>
        </is>
      </c>
    </row>
    <row r="35" ht="8" customHeight="1"/>
    <row r="36" ht="22" customHeight="1">
      <c r="B36" s="3" t="inlineStr">
        <is>
          <t>DIETARY &amp; ALLERGEN HANDLING</t>
        </is>
      </c>
    </row>
    <row r="37" ht="100" customHeight="1">
      <c r="B37" s="4" t="inlineStr">
        <is>
          <t>Custom orders for kids' birthdays are increasingly gluten-free, dairy-free, nut-free, or vegan. The Orders tab has a dedicated Dietary column for the customer's stated need and an Allergens column for everything you must keep out of the build. Always confirm allergens in writing — text or email — and copy the customer's exact wording into the Allergens column. The Reference tab lists the eight major US allergens (FDA Big-9 minus sesame is now Big-9 with sesame) plus common cottage food add-ons; pick from the list to keep your records consistent across orders.</t>
        </is>
      </c>
    </row>
    <row r="38" ht="8" customHeight="1"/>
    <row r="39" ht="22" customHeight="1">
      <c r="B39" s="3" t="inlineStr">
        <is>
          <t>DELIVERY &amp; PICKUP DETAILS</t>
        </is>
      </c>
    </row>
    <row r="40" ht="84" customHeight="1">
      <c r="B40" s="4" t="inlineStr">
        <is>
          <t>The Delivery Method column is a drop-down: Pickup / Local Delivery / Courier / Mail. Pickup orders need an address-and-time line so customers don't show up before you have the box closed. Local Delivery needs your route window and the customer's address. Courier needs the courier's name and the handoff time. Mail (where cottage food law permits shipping) needs the carrier and tracking number once the box ships. Status moves to Ready when the order is boxed; Delivered when the customer has it in hand.</t>
        </is>
      </c>
    </row>
    <row r="41" ht="8" customHeight="1"/>
    <row r="42" ht="22" customHeight="1">
      <c r="B42" s="3" t="inlineStr">
        <is>
          <t>ABOUT THE COMPANION TOOL</t>
        </is>
      </c>
    </row>
    <row r="43" ht="84" customHeight="1">
      <c r="B43" s="4" t="inlineStr">
        <is>
          <t>This workbook tracks one order at a time, by hand. Ardent Seller does it continuously — every customer, every order, every recipe, every ingredient lot, every allergen flag lives in one system, and the production calendar comes out of the same data. When a customer reorders, you see their last six orders and the dietary preferences they have flagged before. When a vendor raises flour prices, every recipe and every quote reprices automatically.</t>
        </is>
      </c>
    </row>
    <row r="44">
      <c r="B44" s="4" t="inlineStr">
        <is>
          <t>See how Ardent Seller's customers, recipes, and production runs work together:</t>
        </is>
      </c>
    </row>
    <row r="45" ht="20" customHeight="1">
      <c r="B45" s="5" t="inlineStr">
        <is>
          <t>Recipes &amp; production runs (Ardent Seller features)</t>
        </is>
      </c>
    </row>
    <row r="46" ht="20" customHeight="1">
      <c r="B46" s="5" t="inlineStr">
        <is>
          <t>Customer &amp; order tracking (Ardent Seller features)</t>
        </is>
      </c>
    </row>
    <row r="47" ht="8" customHeight="1"/>
    <row r="48" ht="22" customHeight="1">
      <c r="B48" s="3" t="inlineStr">
        <is>
          <t>RELATED FREE RESOURCES</t>
        </is>
      </c>
    </row>
    <row r="49">
      <c r="B49" s="4" t="inlineStr">
        <is>
          <t>Pair this tracker with the rest of the cottage-baker tool kit:</t>
        </is>
      </c>
    </row>
    <row r="50" ht="20" customHeight="1">
      <c r="B50" s="5" t="inlineStr">
        <is>
          <t>Recipe Scaling &amp; Batch Calculator — scale a base recipe to any custom-order yield</t>
        </is>
      </c>
    </row>
    <row r="51" ht="20" customHeight="1">
      <c r="B51" s="5" t="inlineStr">
        <is>
          <t>Product Pricing Calculator — set a defensible price before you quote</t>
        </is>
      </c>
    </row>
    <row r="52" ht="20" customHeight="1">
      <c r="B52" s="5" t="inlineStr">
        <is>
          <t>Cottage Food Laws by State — revenue caps, venues, and labeling rules</t>
        </is>
      </c>
    </row>
    <row r="53" ht="20" customHeight="1">
      <c r="B53" s="5" t="inlineStr">
        <is>
          <t>Inventory Tracker Starter Kit — raw materials, finished goods, and a purchase log</t>
        </is>
      </c>
    </row>
    <row r="54" ht="20" customHeight="1">
      <c r="B54" s="5" t="inlineStr">
        <is>
          <t>Schedule C Tax Expense Tracker — log every flour, sugar, and packaging purchase</t>
        </is>
      </c>
    </row>
    <row r="55" ht="20" customHeight="1">
      <c r="B55" s="5" t="inlineStr">
        <is>
          <t>Craft Seller Startup Checklist — entity, EIN, sales tax, insurance</t>
        </is>
      </c>
    </row>
    <row r="56" ht="20" customHeight="1">
      <c r="B56" s="5" t="inlineStr">
        <is>
          <t>Browse all free resources →</t>
        </is>
      </c>
    </row>
    <row r="57" ht="8" customHeight="1"/>
    <row r="58" ht="22" customHeight="1">
      <c r="B58" s="3" t="inlineStr">
        <is>
          <t>MORE FROM THE BLOG</t>
        </is>
      </c>
    </row>
    <row r="59" ht="20" customHeight="1">
      <c r="B59" s="5" t="inlineStr">
        <is>
          <t>Custom Cake Pricing — what at-home bakers get wrong about decorated cakes</t>
        </is>
      </c>
    </row>
    <row r="60" ht="20" customHeight="1">
      <c r="B60" s="5" t="inlineStr">
        <is>
          <t>Cottage Baker Glossary — the terms every home baker should know</t>
        </is>
      </c>
    </row>
    <row r="61" ht="20" customHeight="1">
      <c r="B61" s="5" t="inlineStr">
        <is>
          <t>Recipe Costing 101 — the ingredient-and-labor math behind every quote</t>
        </is>
      </c>
    </row>
    <row r="62" ht="20" customHeight="1">
      <c r="B62" s="5" t="inlineStr">
        <is>
          <t>Batch Tracking for Food Sellers — lot codes, recall readiness, and the basics</t>
        </is>
      </c>
    </row>
    <row r="63" ht="8" customHeight="1"/>
    <row r="64" ht="22" customHeight="1">
      <c r="B64" s="6" t="inlineStr">
        <is>
          <t>Ready to skip the spreadsheet?</t>
        </is>
      </c>
    </row>
    <row r="65" ht="20" customHeight="1">
      <c r="B65" s="7" t="inlineStr">
        <is>
          <t>Start free — no credit card required</t>
        </is>
      </c>
    </row>
    <row r="66" ht="8" customHeight="1"/>
    <row r="67" ht="22" customHeight="1">
      <c r="B67" s="3" t="inlineStr">
        <is>
          <t>DISCLAIMER</t>
        </is>
      </c>
    </row>
    <row r="68" ht="116" customHeight="1">
      <c r="B68" s="4" t="inlineStr">
        <is>
          <t>Educational tool only — not legal, tax, food-safety, or accounting advice. Cottage food laws (revenue caps, allowed sales venues, labeling, allergen disclosure) vary by state and change every legislative session; verify the current rules with your state agriculture or health department before selling. The dietary and allergen list on the Reference tab is a starting point and is not a substitute for confirming each order's requirements with the customer in writing. Cost and margin numbers are estimates that reflect the inputs you type in; actual ingredient draw and labor will vary order to order. Consult a qualified attorney or CPA for licensing, contract, and tax questions.</t>
        </is>
      </c>
    </row>
    <row r="69" ht="8" customHeight="1"/>
    <row r="70">
      <c r="B70" s="8" t="inlineStr">
        <is>
          <t>Ardent Seller — inventory, recipes, and pricing for small-batch makers.</t>
        </is>
      </c>
    </row>
    <row r="71">
      <c r="B71" s="7" t="inlineStr">
        <is>
          <t>ardentseller.app</t>
        </is>
      </c>
    </row>
  </sheetData>
  <hyperlinks>
    <hyperlink xmlns:r="http://schemas.openxmlformats.org/officeDocument/2006/relationships" ref="B45" r:id="rId1"/>
    <hyperlink xmlns:r="http://schemas.openxmlformats.org/officeDocument/2006/relationships" ref="B46" r:id="rId2"/>
    <hyperlink xmlns:r="http://schemas.openxmlformats.org/officeDocument/2006/relationships" ref="B50" r:id="rId3"/>
    <hyperlink xmlns:r="http://schemas.openxmlformats.org/officeDocument/2006/relationships" ref="B51" r:id="rId4"/>
    <hyperlink xmlns:r="http://schemas.openxmlformats.org/officeDocument/2006/relationships" ref="B52" r:id="rId5"/>
    <hyperlink xmlns:r="http://schemas.openxmlformats.org/officeDocument/2006/relationships" ref="B53" r:id="rId6"/>
    <hyperlink xmlns:r="http://schemas.openxmlformats.org/officeDocument/2006/relationships" ref="B54" r:id="rId7"/>
    <hyperlink xmlns:r="http://schemas.openxmlformats.org/officeDocument/2006/relationships" ref="B55" r:id="rId8"/>
    <hyperlink xmlns:r="http://schemas.openxmlformats.org/officeDocument/2006/relationships" ref="B56" r:id="rId9"/>
    <hyperlink xmlns:r="http://schemas.openxmlformats.org/officeDocument/2006/relationships" ref="B59" r:id="rId10"/>
    <hyperlink xmlns:r="http://schemas.openxmlformats.org/officeDocument/2006/relationships" ref="B60" r:id="rId11"/>
    <hyperlink xmlns:r="http://schemas.openxmlformats.org/officeDocument/2006/relationships" ref="B61" r:id="rId12"/>
    <hyperlink xmlns:r="http://schemas.openxmlformats.org/officeDocument/2006/relationships" ref="B62" r:id="rId13"/>
    <hyperlink xmlns:r="http://schemas.openxmlformats.org/officeDocument/2006/relationships" ref="B65" r:id="rId14"/>
    <hyperlink xmlns:r="http://schemas.openxmlformats.org/officeDocument/2006/relationships" ref="B71" r:id="rId15"/>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R44"/>
  <sheetViews>
    <sheetView showGridLines="0" workbookViewId="0">
      <pane ySplit="4" topLeftCell="A5" activePane="bottomLeft" state="frozen"/>
      <selection pane="bottomLeft" activeCell="A1" sqref="A1"/>
    </sheetView>
  </sheetViews>
  <sheetFormatPr baseColWidth="8" defaultRowHeight="15"/>
  <cols>
    <col width="12" customWidth="1" min="1" max="1"/>
    <col width="14" customWidth="1" min="2" max="2"/>
    <col width="22" customWidth="1" min="3" max="3"/>
    <col width="22" customWidth="1" min="4" max="4"/>
    <col width="34" customWidth="1" min="5" max="5"/>
    <col width="6" customWidth="1" min="6" max="6"/>
    <col width="18" customWidth="1" min="7" max="7"/>
    <col width="22" customWidth="1" min="8" max="8"/>
    <col width="12" customWidth="1" min="9" max="9"/>
    <col width="12" customWidth="1" min="10" max="10"/>
    <col width="12" customWidth="1" min="11" max="11"/>
    <col width="16" customWidth="1" min="12" max="12"/>
    <col width="14" customWidth="1" min="13" max="13"/>
    <col width="14" customWidth="1" min="14" max="14"/>
    <col width="32" customWidth="1" min="15" max="15"/>
    <col width="18" customWidth="1" min="16" max="16"/>
    <col width="14" customWidth="1" min="17" max="17"/>
    <col width="32" customWidth="1" min="18" max="18"/>
  </cols>
  <sheetData>
    <row r="1" ht="22" customHeight="1">
      <c r="A1" s="9" t="inlineStr">
        <is>
          <t>Orders — one row per custom order; Balance due and Days to delivery are calculated</t>
        </is>
      </c>
    </row>
    <row r="2" ht="26" customHeight="1">
      <c r="A2" s="10" t="inlineStr">
        <is>
          <t>Yellow = your input    Gray = formula. Pick Status and Delivery method from the drop-downs (Reference tab). The Production Calendar and Customers tabs roll up from these rows.</t>
        </is>
      </c>
    </row>
    <row r="3" ht="6" customHeight="1"/>
    <row r="4" ht="30" customHeight="1">
      <c r="A4" s="11" t="inlineStr">
        <is>
          <t>Order #</t>
        </is>
      </c>
      <c r="B4" s="11" t="inlineStr">
        <is>
          <t>Date booked</t>
        </is>
      </c>
      <c r="C4" s="11" t="inlineStr">
        <is>
          <t>Customer</t>
        </is>
      </c>
      <c r="D4" s="11" t="inlineStr">
        <is>
          <t>Contact</t>
        </is>
      </c>
      <c r="E4" s="11" t="inlineStr">
        <is>
          <t>Items</t>
        </is>
      </c>
      <c r="F4" s="11" t="inlineStr">
        <is>
          <t>Qty</t>
        </is>
      </c>
      <c r="G4" s="11" t="inlineStr">
        <is>
          <t>Dietary</t>
        </is>
      </c>
      <c r="H4" s="11" t="inlineStr">
        <is>
          <t>Allergens to avoid</t>
        </is>
      </c>
      <c r="I4" s="11" t="inlineStr">
        <is>
          <t>Subtotal</t>
        </is>
      </c>
      <c r="J4" s="11" t="inlineStr">
        <is>
          <t>Deposit</t>
        </is>
      </c>
      <c r="K4" s="11" t="inlineStr">
        <is>
          <t>Balance due</t>
        </is>
      </c>
      <c r="L4" s="11" t="inlineStr">
        <is>
          <t>Delivery method</t>
        </is>
      </c>
      <c r="M4" s="11" t="inlineStr">
        <is>
          <t>Delivery date</t>
        </is>
      </c>
      <c r="N4" s="11" t="inlineStr">
        <is>
          <t>Delivery time</t>
        </is>
      </c>
      <c r="O4" s="11" t="inlineStr">
        <is>
          <t>Address / pickup notes</t>
        </is>
      </c>
      <c r="P4" s="11" t="inlineStr">
        <is>
          <t>Status</t>
        </is>
      </c>
      <c r="Q4" s="11" t="inlineStr">
        <is>
          <t>Days to delivery</t>
        </is>
      </c>
      <c r="R4" s="11" t="inlineStr">
        <is>
          <t>Notes</t>
        </is>
      </c>
    </row>
    <row r="5" ht="38" customHeight="1">
      <c r="A5" s="12" t="inlineStr">
        <is>
          <t>2026-001</t>
        </is>
      </c>
      <c r="B5" s="13" t="inlineStr">
        <is>
          <t>2026-04-12</t>
        </is>
      </c>
      <c r="C5" s="12" t="inlineStr">
        <is>
          <t>Maria Hernandez</t>
        </is>
      </c>
      <c r="D5" s="12" t="inlineStr">
        <is>
          <t>(503) 555-0132</t>
        </is>
      </c>
      <c r="E5" s="14" t="inlineStr">
        <is>
          <t>8" buttercream round, vanilla bean</t>
        </is>
      </c>
      <c r="F5" s="15" t="n">
        <v>1</v>
      </c>
      <c r="G5" s="12" t="inlineStr">
        <is>
          <t>None</t>
        </is>
      </c>
      <c r="H5" s="12" t="inlineStr">
        <is>
          <t>None</t>
        </is>
      </c>
      <c r="I5" s="16" t="n">
        <v>85</v>
      </c>
      <c r="J5" s="16" t="n">
        <v>25</v>
      </c>
      <c r="K5" s="17">
        <f>I5-J5</f>
        <v/>
      </c>
      <c r="L5" s="12" t="inlineStr">
        <is>
          <t>Pickup</t>
        </is>
      </c>
      <c r="M5" s="13" t="inlineStr">
        <is>
          <t>2026-05-04</t>
        </is>
      </c>
      <c r="N5" s="12" t="inlineStr">
        <is>
          <t>10:30 AM</t>
        </is>
      </c>
      <c r="O5" s="14" t="inlineStr">
        <is>
          <t>Home pickup; back door, gate code 4421</t>
        </is>
      </c>
      <c r="P5" s="12" t="inlineStr">
        <is>
          <t>Delivered</t>
        </is>
      </c>
      <c r="Q5" s="18">
        <f>IF(M5="","",M5-TODAY())</f>
        <v/>
      </c>
      <c r="R5" s="14" t="inlineStr">
        <is>
          <t>Repeat buyer — birthday for daughter, age 8</t>
        </is>
      </c>
    </row>
    <row r="6" ht="38" customHeight="1">
      <c r="A6" s="12" t="inlineStr">
        <is>
          <t>2026-002</t>
        </is>
      </c>
      <c r="B6" s="13" t="inlineStr">
        <is>
          <t>2026-04-15</t>
        </is>
      </c>
      <c r="C6" s="12" t="inlineStr">
        <is>
          <t>Priya Patel</t>
        </is>
      </c>
      <c r="D6" s="12" t="inlineStr">
        <is>
          <t>priya.patel@example.com</t>
        </is>
      </c>
      <c r="E6" s="14" t="inlineStr">
        <is>
          <t>Three-tier wedding cake — fondant w/ sugar flowers</t>
        </is>
      </c>
      <c r="F6" s="15" t="n">
        <v>1</v>
      </c>
      <c r="G6" s="12" t="inlineStr">
        <is>
          <t>None</t>
        </is>
      </c>
      <c r="H6" s="12" t="inlineStr">
        <is>
          <t>Tree nuts</t>
        </is>
      </c>
      <c r="I6" s="16" t="n">
        <v>680</v>
      </c>
      <c r="J6" s="16" t="n">
        <v>200</v>
      </c>
      <c r="K6" s="17">
        <f>I6-J6</f>
        <v/>
      </c>
      <c r="L6" s="12" t="inlineStr">
        <is>
          <t>Local Delivery</t>
        </is>
      </c>
      <c r="M6" s="13" t="inlineStr">
        <is>
          <t>2026-06-14</t>
        </is>
      </c>
      <c r="N6" s="12" t="inlineStr">
        <is>
          <t>12:00 PM</t>
        </is>
      </c>
      <c r="O6" s="14" t="inlineStr">
        <is>
          <t>Rosewood Manor; loading dock entry, ask for Marcus</t>
        </is>
      </c>
      <c r="P6" s="12" t="inlineStr">
        <is>
          <t>In Production</t>
        </is>
      </c>
      <c r="Q6" s="18">
        <f>IF(M6="","",M6-TODAY())</f>
        <v/>
      </c>
      <c r="R6" s="14" t="inlineStr">
        <is>
          <t>Tasting on 2026-05-15 — confirmed lavender lemon flavor</t>
        </is>
      </c>
    </row>
    <row r="7" ht="38" customHeight="1">
      <c r="A7" s="12" t="inlineStr">
        <is>
          <t>2026-003</t>
        </is>
      </c>
      <c r="B7" s="13" t="inlineStr">
        <is>
          <t>2026-04-22</t>
        </is>
      </c>
      <c r="C7" s="12" t="inlineStr">
        <is>
          <t>Daniel Chen</t>
        </is>
      </c>
      <c r="D7" s="12" t="inlineStr">
        <is>
          <t>(312) 555-0188</t>
        </is>
      </c>
      <c r="E7" s="14" t="inlineStr">
        <is>
          <t>Decorated sugar cookies — baby shower set</t>
        </is>
      </c>
      <c r="F7" s="15" t="n">
        <v>24</v>
      </c>
      <c r="G7" s="12" t="inlineStr">
        <is>
          <t>Egg-free</t>
        </is>
      </c>
      <c r="H7" s="12" t="inlineStr">
        <is>
          <t>Eggs</t>
        </is>
      </c>
      <c r="I7" s="16" t="n">
        <v>156</v>
      </c>
      <c r="J7" s="16" t="n">
        <v>50</v>
      </c>
      <c r="K7" s="17">
        <f>I7-J7</f>
        <v/>
      </c>
      <c r="L7" s="12" t="inlineStr">
        <is>
          <t>Local Delivery</t>
        </is>
      </c>
      <c r="M7" s="13" t="inlineStr">
        <is>
          <t>2026-05-09</t>
        </is>
      </c>
      <c r="N7" s="12" t="inlineStr">
        <is>
          <t>2:00 PM</t>
        </is>
      </c>
      <c r="O7" s="14" t="inlineStr">
        <is>
          <t>317 Linden Ave; doorstep OK if no answer</t>
        </is>
      </c>
      <c r="P7" s="12" t="inlineStr">
        <is>
          <t>Confirmed</t>
        </is>
      </c>
      <c r="Q7" s="18">
        <f>IF(M7="","",M7-TODAY())</f>
        <v/>
      </c>
      <c r="R7" s="14" t="inlineStr">
        <is>
          <t>Pastel palette; "Welcome Olivia" plaque cookie</t>
        </is>
      </c>
    </row>
    <row r="8" ht="38" customHeight="1">
      <c r="A8" s="12" t="inlineStr">
        <is>
          <t>2026-004</t>
        </is>
      </c>
      <c r="B8" s="13" t="inlineStr">
        <is>
          <t>2026-04-28</t>
        </is>
      </c>
      <c r="C8" s="12" t="inlineStr">
        <is>
          <t>Sarah O'Brien</t>
        </is>
      </c>
      <c r="D8" s="12" t="inlineStr">
        <is>
          <t>sarahob@example.com</t>
        </is>
      </c>
      <c r="E8" s="14" t="inlineStr">
        <is>
          <t>GF/DF birthday cake — 6" round w/ chocolate ganache</t>
        </is>
      </c>
      <c r="F8" s="15" t="n">
        <v>1</v>
      </c>
      <c r="G8" s="12" t="inlineStr">
        <is>
          <t>Gluten-free, Dairy-free</t>
        </is>
      </c>
      <c r="H8" s="12" t="inlineStr">
        <is>
          <t>Wheat, Dairy</t>
        </is>
      </c>
      <c r="I8" s="16" t="n">
        <v>95</v>
      </c>
      <c r="J8" s="16" t="n">
        <v>30</v>
      </c>
      <c r="K8" s="17">
        <f>I8-J8</f>
        <v/>
      </c>
      <c r="L8" s="12" t="inlineStr">
        <is>
          <t>Pickup</t>
        </is>
      </c>
      <c r="M8" s="13" t="inlineStr">
        <is>
          <t>2026-05-11</t>
        </is>
      </c>
      <c r="N8" s="12" t="inlineStr">
        <is>
          <t>11:00 AM</t>
        </is>
      </c>
      <c r="O8" s="14" t="inlineStr">
        <is>
          <t>Home pickup; please use the GF prep board</t>
        </is>
      </c>
      <c r="P8" s="12" t="inlineStr">
        <is>
          <t>Deposit Paid</t>
        </is>
      </c>
      <c r="Q8" s="18">
        <f>IF(M8="","",M8-TODAY())</f>
        <v/>
      </c>
      <c r="R8" s="14" t="inlineStr">
        <is>
          <t>Test batch passed 2026-04-30 — OK to scale</t>
        </is>
      </c>
    </row>
    <row r="9" ht="38" customHeight="1">
      <c r="A9" s="12" t="inlineStr">
        <is>
          <t>2026-005</t>
        </is>
      </c>
      <c r="B9" s="13" t="inlineStr">
        <is>
          <t>2026-04-30</t>
        </is>
      </c>
      <c r="C9" s="12" t="inlineStr">
        <is>
          <t>James Wilson</t>
        </is>
      </c>
      <c r="D9" s="12" t="inlineStr">
        <is>
          <t>(415) 555-0207</t>
        </is>
      </c>
      <c r="E9" s="14" t="inlineStr">
        <is>
          <t>Sourdough subscription — country loaf, weekly</t>
        </is>
      </c>
      <c r="F9" s="15" t="n">
        <v>4</v>
      </c>
      <c r="G9" s="12" t="inlineStr">
        <is>
          <t>None</t>
        </is>
      </c>
      <c r="H9" s="12" t="inlineStr">
        <is>
          <t>None</t>
        </is>
      </c>
      <c r="I9" s="16" t="n">
        <v>32</v>
      </c>
      <c r="J9" s="16" t="n">
        <v>0</v>
      </c>
      <c r="K9" s="17">
        <f>I9-J9</f>
        <v/>
      </c>
      <c r="L9" s="12" t="inlineStr">
        <is>
          <t>Pickup</t>
        </is>
      </c>
      <c r="M9" s="13" t="inlineStr">
        <is>
          <t>2026-05-03</t>
        </is>
      </c>
      <c r="N9" s="12" t="inlineStr">
        <is>
          <t>9:00 AM</t>
        </is>
      </c>
      <c r="O9" s="14" t="inlineStr">
        <is>
          <t>Saturday market table; pre-paid weekly via Venmo</t>
        </is>
      </c>
      <c r="P9" s="12" t="inlineStr">
        <is>
          <t>Ready</t>
        </is>
      </c>
      <c r="Q9" s="18">
        <f>IF(M9="","",M9-TODAY())</f>
        <v/>
      </c>
      <c r="R9" s="14" t="inlineStr">
        <is>
          <t>4-week subscription; 2 of 4 delivered</t>
        </is>
      </c>
    </row>
    <row r="10" ht="54" customHeight="1">
      <c r="A10" s="12" t="inlineStr">
        <is>
          <t>2026-006</t>
        </is>
      </c>
      <c r="B10" s="13" t="inlineStr">
        <is>
          <t>2026-05-01</t>
        </is>
      </c>
      <c r="C10" s="12" t="inlineStr">
        <is>
          <t>Aiyana Begay</t>
        </is>
      </c>
      <c r="D10" s="12" t="inlineStr">
        <is>
          <t>aiyana.b@example.com</t>
        </is>
      </c>
      <c r="E10" s="14" t="inlineStr">
        <is>
          <t>Macaron tower — 50 piece, rose gold</t>
        </is>
      </c>
      <c r="F10" s="15" t="n">
        <v>50</v>
      </c>
      <c r="G10" s="12" t="inlineStr">
        <is>
          <t>None</t>
        </is>
      </c>
      <c r="H10" s="12" t="inlineStr">
        <is>
          <t>Tree nuts (almond)</t>
        </is>
      </c>
      <c r="I10" s="16" t="n">
        <v>220</v>
      </c>
      <c r="J10" s="16" t="n">
        <v>75</v>
      </c>
      <c r="K10" s="17">
        <f>I10-J10</f>
        <v/>
      </c>
      <c r="L10" s="12" t="inlineStr">
        <is>
          <t>Local Delivery</t>
        </is>
      </c>
      <c r="M10" s="13" t="inlineStr">
        <is>
          <t>2026-05-22</t>
        </is>
      </c>
      <c r="N10" s="12" t="inlineStr">
        <is>
          <t>3:30 PM</t>
        </is>
      </c>
      <c r="O10" s="14" t="inlineStr">
        <is>
          <t>Engagement party — Spruce Hall, ask for Lily</t>
        </is>
      </c>
      <c r="P10" s="12" t="inlineStr">
        <is>
          <t>Confirmed</t>
        </is>
      </c>
      <c r="Q10" s="18">
        <f>IF(M10="","",M10-TODAY())</f>
        <v/>
      </c>
      <c r="R10" s="14" t="inlineStr">
        <is>
          <t>Almond-positive — customer aware (recipe is almond-flour based)</t>
        </is>
      </c>
    </row>
    <row r="11" ht="38" customHeight="1">
      <c r="A11" s="12" t="inlineStr">
        <is>
          <t>2026-007</t>
        </is>
      </c>
      <c r="B11" s="13" t="inlineStr">
        <is>
          <t>2026-05-02</t>
        </is>
      </c>
      <c r="C11" s="12" t="inlineStr">
        <is>
          <t>Robert Schmidt</t>
        </is>
      </c>
      <c r="D11" s="12" t="inlineStr">
        <is>
          <t>rs@example.com</t>
        </is>
      </c>
      <c r="E11" s="14" t="inlineStr">
        <is>
          <t>Father's Day pie box — cherry + pecan</t>
        </is>
      </c>
      <c r="F11" s="15" t="n">
        <v>2</v>
      </c>
      <c r="G11" s="12" t="inlineStr">
        <is>
          <t>None</t>
        </is>
      </c>
      <c r="H11" s="12" t="inlineStr">
        <is>
          <t>Tree nuts (pecan)</t>
        </is>
      </c>
      <c r="I11" s="16" t="n">
        <v>58</v>
      </c>
      <c r="J11" s="16" t="n">
        <v>0</v>
      </c>
      <c r="K11" s="17">
        <f>I11-J11</f>
        <v/>
      </c>
      <c r="L11" s="12" t="inlineStr">
        <is>
          <t>Pickup</t>
        </is>
      </c>
      <c r="M11" s="13" t="inlineStr">
        <is>
          <t>2026-06-15</t>
        </is>
      </c>
      <c r="N11" s="12" t="inlineStr">
        <is>
          <t>10:00 AM</t>
        </is>
      </c>
      <c r="O11" s="14" t="inlineStr">
        <is>
          <t>Home pickup; calling Friday to confirm</t>
        </is>
      </c>
      <c r="P11" s="12" t="inlineStr">
        <is>
          <t>Inquiry</t>
        </is>
      </c>
      <c r="Q11" s="18">
        <f>IF(M11="","",M11-TODAY())</f>
        <v/>
      </c>
      <c r="R11" s="14" t="inlineStr">
        <is>
          <t>Tentative — waiting on confirmation</t>
        </is>
      </c>
    </row>
    <row r="12" ht="38" customHeight="1">
      <c r="A12" s="12" t="inlineStr">
        <is>
          <t>2026-008</t>
        </is>
      </c>
      <c r="B12" s="13" t="inlineStr">
        <is>
          <t>2026-05-02</t>
        </is>
      </c>
      <c r="C12" s="12" t="inlineStr">
        <is>
          <t>Lila Goldberg</t>
        </is>
      </c>
      <c r="D12" s="12" t="inlineStr">
        <is>
          <t>(202) 555-0166</t>
        </is>
      </c>
      <c r="E12" s="14" t="inlineStr">
        <is>
          <t>Vegan chocolate cupcakes — dozen</t>
        </is>
      </c>
      <c r="F12" s="15" t="n">
        <v>12</v>
      </c>
      <c r="G12" s="12" t="inlineStr">
        <is>
          <t>Vegan</t>
        </is>
      </c>
      <c r="H12" s="12" t="inlineStr">
        <is>
          <t>Dairy, Eggs</t>
        </is>
      </c>
      <c r="I12" s="16" t="n">
        <v>54</v>
      </c>
      <c r="J12" s="16" t="n">
        <v>20</v>
      </c>
      <c r="K12" s="17">
        <f>I12-J12</f>
        <v/>
      </c>
      <c r="L12" s="12" t="inlineStr">
        <is>
          <t>Pickup</t>
        </is>
      </c>
      <c r="M12" s="13" t="inlineStr">
        <is>
          <t>2026-05-08</t>
        </is>
      </c>
      <c r="N12" s="12" t="inlineStr">
        <is>
          <t>4:00 PM</t>
        </is>
      </c>
      <c r="O12" s="14" t="inlineStr">
        <is>
          <t>Home pickup; ring twice</t>
        </is>
      </c>
      <c r="P12" s="12" t="inlineStr">
        <is>
          <t>Confirmed</t>
        </is>
      </c>
      <c r="Q12" s="18">
        <f>IF(M12="","",M12-TODAY())</f>
        <v/>
      </c>
      <c r="R12" s="14" t="inlineStr">
        <is>
          <t>Office birthday — buttercream-style frosting OK</t>
        </is>
      </c>
    </row>
    <row r="13" ht="22" customHeight="1">
      <c r="A13" s="12" t="n"/>
      <c r="B13" s="13" t="n"/>
      <c r="C13" s="12" t="n"/>
      <c r="D13" s="12" t="n"/>
      <c r="E13" s="12" t="n"/>
      <c r="F13" s="15" t="n"/>
      <c r="G13" s="12" t="n"/>
      <c r="H13" s="12" t="n"/>
      <c r="I13" s="16" t="n"/>
      <c r="J13" s="16" t="n"/>
      <c r="K13" s="17">
        <f>IF(I13="","",I13-J13)</f>
        <v/>
      </c>
      <c r="L13" s="12" t="n"/>
      <c r="M13" s="13" t="n"/>
      <c r="N13" s="12" t="n"/>
      <c r="O13" s="12" t="n"/>
      <c r="P13" s="12" t="n"/>
      <c r="Q13" s="18">
        <f>IF(M13="","",M13-TODAY())</f>
        <v/>
      </c>
      <c r="R13" s="12" t="n"/>
    </row>
    <row r="14" ht="22" customHeight="1">
      <c r="A14" s="12" t="n"/>
      <c r="B14" s="13" t="n"/>
      <c r="C14" s="12" t="n"/>
      <c r="D14" s="12" t="n"/>
      <c r="E14" s="12" t="n"/>
      <c r="F14" s="15" t="n"/>
      <c r="G14" s="12" t="n"/>
      <c r="H14" s="12" t="n"/>
      <c r="I14" s="16" t="n"/>
      <c r="J14" s="16" t="n"/>
      <c r="K14" s="17">
        <f>IF(I14="","",I14-J14)</f>
        <v/>
      </c>
      <c r="L14" s="12" t="n"/>
      <c r="M14" s="13" t="n"/>
      <c r="N14" s="12" t="n"/>
      <c r="O14" s="12" t="n"/>
      <c r="P14" s="12" t="n"/>
      <c r="Q14" s="18">
        <f>IF(M14="","",M14-TODAY())</f>
        <v/>
      </c>
      <c r="R14" s="12" t="n"/>
    </row>
    <row r="15" ht="22" customHeight="1">
      <c r="A15" s="12" t="n"/>
      <c r="B15" s="13" t="n"/>
      <c r="C15" s="12" t="n"/>
      <c r="D15" s="12" t="n"/>
      <c r="E15" s="12" t="n"/>
      <c r="F15" s="15" t="n"/>
      <c r="G15" s="12" t="n"/>
      <c r="H15" s="12" t="n"/>
      <c r="I15" s="16" t="n"/>
      <c r="J15" s="16" t="n"/>
      <c r="K15" s="17">
        <f>IF(I15="","",I15-J15)</f>
        <v/>
      </c>
      <c r="L15" s="12" t="n"/>
      <c r="M15" s="13" t="n"/>
      <c r="N15" s="12" t="n"/>
      <c r="O15" s="12" t="n"/>
      <c r="P15" s="12" t="n"/>
      <c r="Q15" s="18">
        <f>IF(M15="","",M15-TODAY())</f>
        <v/>
      </c>
      <c r="R15" s="12" t="n"/>
    </row>
    <row r="16" ht="22" customHeight="1">
      <c r="A16" s="12" t="n"/>
      <c r="B16" s="13" t="n"/>
      <c r="C16" s="12" t="n"/>
      <c r="D16" s="12" t="n"/>
      <c r="E16" s="12" t="n"/>
      <c r="F16" s="15" t="n"/>
      <c r="G16" s="12" t="n"/>
      <c r="H16" s="12" t="n"/>
      <c r="I16" s="16" t="n"/>
      <c r="J16" s="16" t="n"/>
      <c r="K16" s="17">
        <f>IF(I16="","",I16-J16)</f>
        <v/>
      </c>
      <c r="L16" s="12" t="n"/>
      <c r="M16" s="13" t="n"/>
      <c r="N16" s="12" t="n"/>
      <c r="O16" s="12" t="n"/>
      <c r="P16" s="12" t="n"/>
      <c r="Q16" s="18">
        <f>IF(M16="","",M16-TODAY())</f>
        <v/>
      </c>
      <c r="R16" s="12" t="n"/>
    </row>
    <row r="17" ht="22" customHeight="1">
      <c r="A17" s="12" t="n"/>
      <c r="B17" s="13" t="n"/>
      <c r="C17" s="12" t="n"/>
      <c r="D17" s="12" t="n"/>
      <c r="E17" s="12" t="n"/>
      <c r="F17" s="15" t="n"/>
      <c r="G17" s="12" t="n"/>
      <c r="H17" s="12" t="n"/>
      <c r="I17" s="16" t="n"/>
      <c r="J17" s="16" t="n"/>
      <c r="K17" s="17">
        <f>IF(I17="","",I17-J17)</f>
        <v/>
      </c>
      <c r="L17" s="12" t="n"/>
      <c r="M17" s="13" t="n"/>
      <c r="N17" s="12" t="n"/>
      <c r="O17" s="12" t="n"/>
      <c r="P17" s="12" t="n"/>
      <c r="Q17" s="18">
        <f>IF(M17="","",M17-TODAY())</f>
        <v/>
      </c>
      <c r="R17" s="12" t="n"/>
    </row>
    <row r="18" ht="22" customHeight="1">
      <c r="A18" s="12" t="n"/>
      <c r="B18" s="13" t="n"/>
      <c r="C18" s="12" t="n"/>
      <c r="D18" s="12" t="n"/>
      <c r="E18" s="12" t="n"/>
      <c r="F18" s="15" t="n"/>
      <c r="G18" s="12" t="n"/>
      <c r="H18" s="12" t="n"/>
      <c r="I18" s="16" t="n"/>
      <c r="J18" s="16" t="n"/>
      <c r="K18" s="17">
        <f>IF(I18="","",I18-J18)</f>
        <v/>
      </c>
      <c r="L18" s="12" t="n"/>
      <c r="M18" s="13" t="n"/>
      <c r="N18" s="12" t="n"/>
      <c r="O18" s="12" t="n"/>
      <c r="P18" s="12" t="n"/>
      <c r="Q18" s="18">
        <f>IF(M18="","",M18-TODAY())</f>
        <v/>
      </c>
      <c r="R18" s="12" t="n"/>
    </row>
    <row r="19" ht="22" customHeight="1">
      <c r="A19" s="12" t="n"/>
      <c r="B19" s="13" t="n"/>
      <c r="C19" s="12" t="n"/>
      <c r="D19" s="12" t="n"/>
      <c r="E19" s="12" t="n"/>
      <c r="F19" s="15" t="n"/>
      <c r="G19" s="12" t="n"/>
      <c r="H19" s="12" t="n"/>
      <c r="I19" s="16" t="n"/>
      <c r="J19" s="16" t="n"/>
      <c r="K19" s="17">
        <f>IF(I19="","",I19-J19)</f>
        <v/>
      </c>
      <c r="L19" s="12" t="n"/>
      <c r="M19" s="13" t="n"/>
      <c r="N19" s="12" t="n"/>
      <c r="O19" s="12" t="n"/>
      <c r="P19" s="12" t="n"/>
      <c r="Q19" s="18">
        <f>IF(M19="","",M19-TODAY())</f>
        <v/>
      </c>
      <c r="R19" s="12" t="n"/>
    </row>
    <row r="20" ht="22" customHeight="1">
      <c r="A20" s="12" t="n"/>
      <c r="B20" s="13" t="n"/>
      <c r="C20" s="12" t="n"/>
      <c r="D20" s="12" t="n"/>
      <c r="E20" s="12" t="n"/>
      <c r="F20" s="15" t="n"/>
      <c r="G20" s="12" t="n"/>
      <c r="H20" s="12" t="n"/>
      <c r="I20" s="16" t="n"/>
      <c r="J20" s="16" t="n"/>
      <c r="K20" s="17">
        <f>IF(I20="","",I20-J20)</f>
        <v/>
      </c>
      <c r="L20" s="12" t="n"/>
      <c r="M20" s="13" t="n"/>
      <c r="N20" s="12" t="n"/>
      <c r="O20" s="12" t="n"/>
      <c r="P20" s="12" t="n"/>
      <c r="Q20" s="18">
        <f>IF(M20="","",M20-TODAY())</f>
        <v/>
      </c>
      <c r="R20" s="12" t="n"/>
    </row>
    <row r="21" ht="22" customHeight="1">
      <c r="A21" s="12" t="n"/>
      <c r="B21" s="13" t="n"/>
      <c r="C21" s="12" t="n"/>
      <c r="D21" s="12" t="n"/>
      <c r="E21" s="12" t="n"/>
      <c r="F21" s="15" t="n"/>
      <c r="G21" s="12" t="n"/>
      <c r="H21" s="12" t="n"/>
      <c r="I21" s="16" t="n"/>
      <c r="J21" s="16" t="n"/>
      <c r="K21" s="17">
        <f>IF(I21="","",I21-J21)</f>
        <v/>
      </c>
      <c r="L21" s="12" t="n"/>
      <c r="M21" s="13" t="n"/>
      <c r="N21" s="12" t="n"/>
      <c r="O21" s="12" t="n"/>
      <c r="P21" s="12" t="n"/>
      <c r="Q21" s="18">
        <f>IF(M21="","",M21-TODAY())</f>
        <v/>
      </c>
      <c r="R21" s="12" t="n"/>
    </row>
    <row r="22" ht="22" customHeight="1">
      <c r="A22" s="12" t="n"/>
      <c r="B22" s="13" t="n"/>
      <c r="C22" s="12" t="n"/>
      <c r="D22" s="12" t="n"/>
      <c r="E22" s="12" t="n"/>
      <c r="F22" s="15" t="n"/>
      <c r="G22" s="12" t="n"/>
      <c r="H22" s="12" t="n"/>
      <c r="I22" s="16" t="n"/>
      <c r="J22" s="16" t="n"/>
      <c r="K22" s="17">
        <f>IF(I22="","",I22-J22)</f>
        <v/>
      </c>
      <c r="L22" s="12" t="n"/>
      <c r="M22" s="13" t="n"/>
      <c r="N22" s="12" t="n"/>
      <c r="O22" s="12" t="n"/>
      <c r="P22" s="12" t="n"/>
      <c r="Q22" s="18">
        <f>IF(M22="","",M22-TODAY())</f>
        <v/>
      </c>
      <c r="R22" s="12" t="n"/>
    </row>
    <row r="23" ht="22" customHeight="1">
      <c r="A23" s="12" t="n"/>
      <c r="B23" s="13" t="n"/>
      <c r="C23" s="12" t="n"/>
      <c r="D23" s="12" t="n"/>
      <c r="E23" s="12" t="n"/>
      <c r="F23" s="15" t="n"/>
      <c r="G23" s="12" t="n"/>
      <c r="H23" s="12" t="n"/>
      <c r="I23" s="16" t="n"/>
      <c r="J23" s="16" t="n"/>
      <c r="K23" s="17">
        <f>IF(I23="","",I23-J23)</f>
        <v/>
      </c>
      <c r="L23" s="12" t="n"/>
      <c r="M23" s="13" t="n"/>
      <c r="N23" s="12" t="n"/>
      <c r="O23" s="12" t="n"/>
      <c r="P23" s="12" t="n"/>
      <c r="Q23" s="18">
        <f>IF(M23="","",M23-TODAY())</f>
        <v/>
      </c>
      <c r="R23" s="12" t="n"/>
    </row>
    <row r="24" ht="22" customHeight="1">
      <c r="A24" s="12" t="n"/>
      <c r="B24" s="13" t="n"/>
      <c r="C24" s="12" t="n"/>
      <c r="D24" s="12" t="n"/>
      <c r="E24" s="12" t="n"/>
      <c r="F24" s="15" t="n"/>
      <c r="G24" s="12" t="n"/>
      <c r="H24" s="12" t="n"/>
      <c r="I24" s="16" t="n"/>
      <c r="J24" s="16" t="n"/>
      <c r="K24" s="17">
        <f>IF(I24="","",I24-J24)</f>
        <v/>
      </c>
      <c r="L24" s="12" t="n"/>
      <c r="M24" s="13" t="n"/>
      <c r="N24" s="12" t="n"/>
      <c r="O24" s="12" t="n"/>
      <c r="P24" s="12" t="n"/>
      <c r="Q24" s="18">
        <f>IF(M24="","",M24-TODAY())</f>
        <v/>
      </c>
      <c r="R24" s="12" t="n"/>
    </row>
    <row r="25" ht="22" customHeight="1">
      <c r="A25" s="12" t="n"/>
      <c r="B25" s="13" t="n"/>
      <c r="C25" s="12" t="n"/>
      <c r="D25" s="12" t="n"/>
      <c r="E25" s="12" t="n"/>
      <c r="F25" s="15" t="n"/>
      <c r="G25" s="12" t="n"/>
      <c r="H25" s="12" t="n"/>
      <c r="I25" s="16" t="n"/>
      <c r="J25" s="16" t="n"/>
      <c r="K25" s="17">
        <f>IF(I25="","",I25-J25)</f>
        <v/>
      </c>
      <c r="L25" s="12" t="n"/>
      <c r="M25" s="13" t="n"/>
      <c r="N25" s="12" t="n"/>
      <c r="O25" s="12" t="n"/>
      <c r="P25" s="12" t="n"/>
      <c r="Q25" s="18">
        <f>IF(M25="","",M25-TODAY())</f>
        <v/>
      </c>
      <c r="R25" s="12" t="n"/>
    </row>
    <row r="26" ht="22" customHeight="1">
      <c r="A26" s="12" t="n"/>
      <c r="B26" s="13" t="n"/>
      <c r="C26" s="12" t="n"/>
      <c r="D26" s="12" t="n"/>
      <c r="E26" s="12" t="n"/>
      <c r="F26" s="15" t="n"/>
      <c r="G26" s="12" t="n"/>
      <c r="H26" s="12" t="n"/>
      <c r="I26" s="16" t="n"/>
      <c r="J26" s="16" t="n"/>
      <c r="K26" s="17">
        <f>IF(I26="","",I26-J26)</f>
        <v/>
      </c>
      <c r="L26" s="12" t="n"/>
      <c r="M26" s="13" t="n"/>
      <c r="N26" s="12" t="n"/>
      <c r="O26" s="12" t="n"/>
      <c r="P26" s="12" t="n"/>
      <c r="Q26" s="18">
        <f>IF(M26="","",M26-TODAY())</f>
        <v/>
      </c>
      <c r="R26" s="12" t="n"/>
    </row>
    <row r="27" ht="22" customHeight="1">
      <c r="A27" s="12" t="n"/>
      <c r="B27" s="13" t="n"/>
      <c r="C27" s="12" t="n"/>
      <c r="D27" s="12" t="n"/>
      <c r="E27" s="12" t="n"/>
      <c r="F27" s="15" t="n"/>
      <c r="G27" s="12" t="n"/>
      <c r="H27" s="12" t="n"/>
      <c r="I27" s="16" t="n"/>
      <c r="J27" s="16" t="n"/>
      <c r="K27" s="17">
        <f>IF(I27="","",I27-J27)</f>
        <v/>
      </c>
      <c r="L27" s="12" t="n"/>
      <c r="M27" s="13" t="n"/>
      <c r="N27" s="12" t="n"/>
      <c r="O27" s="12" t="n"/>
      <c r="P27" s="12" t="n"/>
      <c r="Q27" s="18">
        <f>IF(M27="","",M27-TODAY())</f>
        <v/>
      </c>
      <c r="R27" s="12" t="n"/>
    </row>
    <row r="28" ht="22" customHeight="1">
      <c r="A28" s="12" t="n"/>
      <c r="B28" s="13" t="n"/>
      <c r="C28" s="12" t="n"/>
      <c r="D28" s="12" t="n"/>
      <c r="E28" s="12" t="n"/>
      <c r="F28" s="15" t="n"/>
      <c r="G28" s="12" t="n"/>
      <c r="H28" s="12" t="n"/>
      <c r="I28" s="16" t="n"/>
      <c r="J28" s="16" t="n"/>
      <c r="K28" s="17">
        <f>IF(I28="","",I28-J28)</f>
        <v/>
      </c>
      <c r="L28" s="12" t="n"/>
      <c r="M28" s="13" t="n"/>
      <c r="N28" s="12" t="n"/>
      <c r="O28" s="12" t="n"/>
      <c r="P28" s="12" t="n"/>
      <c r="Q28" s="18">
        <f>IF(M28="","",M28-TODAY())</f>
        <v/>
      </c>
      <c r="R28" s="12" t="n"/>
    </row>
    <row r="29" ht="22" customHeight="1">
      <c r="A29" s="12" t="n"/>
      <c r="B29" s="13" t="n"/>
      <c r="C29" s="12" t="n"/>
      <c r="D29" s="12" t="n"/>
      <c r="E29" s="12" t="n"/>
      <c r="F29" s="15" t="n"/>
      <c r="G29" s="12" t="n"/>
      <c r="H29" s="12" t="n"/>
      <c r="I29" s="16" t="n"/>
      <c r="J29" s="16" t="n"/>
      <c r="K29" s="17">
        <f>IF(I29="","",I29-J29)</f>
        <v/>
      </c>
      <c r="L29" s="12" t="n"/>
      <c r="M29" s="13" t="n"/>
      <c r="N29" s="12" t="n"/>
      <c r="O29" s="12" t="n"/>
      <c r="P29" s="12" t="n"/>
      <c r="Q29" s="18">
        <f>IF(M29="","",M29-TODAY())</f>
        <v/>
      </c>
      <c r="R29" s="12" t="n"/>
    </row>
    <row r="30" ht="22" customHeight="1">
      <c r="A30" s="12" t="n"/>
      <c r="B30" s="13" t="n"/>
      <c r="C30" s="12" t="n"/>
      <c r="D30" s="12" t="n"/>
      <c r="E30" s="12" t="n"/>
      <c r="F30" s="15" t="n"/>
      <c r="G30" s="12" t="n"/>
      <c r="H30" s="12" t="n"/>
      <c r="I30" s="16" t="n"/>
      <c r="J30" s="16" t="n"/>
      <c r="K30" s="17">
        <f>IF(I30="","",I30-J30)</f>
        <v/>
      </c>
      <c r="L30" s="12" t="n"/>
      <c r="M30" s="13" t="n"/>
      <c r="N30" s="12" t="n"/>
      <c r="O30" s="12" t="n"/>
      <c r="P30" s="12" t="n"/>
      <c r="Q30" s="18">
        <f>IF(M30="","",M30-TODAY())</f>
        <v/>
      </c>
      <c r="R30" s="12" t="n"/>
    </row>
    <row r="31" ht="22" customHeight="1">
      <c r="A31" s="12" t="n"/>
      <c r="B31" s="13" t="n"/>
      <c r="C31" s="12" t="n"/>
      <c r="D31" s="12" t="n"/>
      <c r="E31" s="12" t="n"/>
      <c r="F31" s="15" t="n"/>
      <c r="G31" s="12" t="n"/>
      <c r="H31" s="12" t="n"/>
      <c r="I31" s="16" t="n"/>
      <c r="J31" s="16" t="n"/>
      <c r="K31" s="17">
        <f>IF(I31="","",I31-J31)</f>
        <v/>
      </c>
      <c r="L31" s="12" t="n"/>
      <c r="M31" s="13" t="n"/>
      <c r="N31" s="12" t="n"/>
      <c r="O31" s="12" t="n"/>
      <c r="P31" s="12" t="n"/>
      <c r="Q31" s="18">
        <f>IF(M31="","",M31-TODAY())</f>
        <v/>
      </c>
      <c r="R31" s="12" t="n"/>
    </row>
    <row r="32" ht="22" customHeight="1">
      <c r="A32" s="12" t="n"/>
      <c r="B32" s="13" t="n"/>
      <c r="C32" s="12" t="n"/>
      <c r="D32" s="12" t="n"/>
      <c r="E32" s="12" t="n"/>
      <c r="F32" s="15" t="n"/>
      <c r="G32" s="12" t="n"/>
      <c r="H32" s="12" t="n"/>
      <c r="I32" s="16" t="n"/>
      <c r="J32" s="16" t="n"/>
      <c r="K32" s="17">
        <f>IF(I32="","",I32-J32)</f>
        <v/>
      </c>
      <c r="L32" s="12" t="n"/>
      <c r="M32" s="13" t="n"/>
      <c r="N32" s="12" t="n"/>
      <c r="O32" s="12" t="n"/>
      <c r="P32" s="12" t="n"/>
      <c r="Q32" s="18">
        <f>IF(M32="","",M32-TODAY())</f>
        <v/>
      </c>
      <c r="R32" s="12" t="n"/>
    </row>
    <row r="33" ht="22" customHeight="1">
      <c r="A33" s="12" t="n"/>
      <c r="B33" s="13" t="n"/>
      <c r="C33" s="12" t="n"/>
      <c r="D33" s="12" t="n"/>
      <c r="E33" s="12" t="n"/>
      <c r="F33" s="15" t="n"/>
      <c r="G33" s="12" t="n"/>
      <c r="H33" s="12" t="n"/>
      <c r="I33" s="16" t="n"/>
      <c r="J33" s="16" t="n"/>
      <c r="K33" s="17">
        <f>IF(I33="","",I33-J33)</f>
        <v/>
      </c>
      <c r="L33" s="12" t="n"/>
      <c r="M33" s="13" t="n"/>
      <c r="N33" s="12" t="n"/>
      <c r="O33" s="12" t="n"/>
      <c r="P33" s="12" t="n"/>
      <c r="Q33" s="18">
        <f>IF(M33="","",M33-TODAY())</f>
        <v/>
      </c>
      <c r="R33" s="12" t="n"/>
    </row>
    <row r="34" ht="22" customHeight="1">
      <c r="A34" s="12" t="n"/>
      <c r="B34" s="13" t="n"/>
      <c r="C34" s="12" t="n"/>
      <c r="D34" s="12" t="n"/>
      <c r="E34" s="12" t="n"/>
      <c r="F34" s="15" t="n"/>
      <c r="G34" s="12" t="n"/>
      <c r="H34" s="12" t="n"/>
      <c r="I34" s="16" t="n"/>
      <c r="J34" s="16" t="n"/>
      <c r="K34" s="17">
        <f>IF(I34="","",I34-J34)</f>
        <v/>
      </c>
      <c r="L34" s="12" t="n"/>
      <c r="M34" s="13" t="n"/>
      <c r="N34" s="12" t="n"/>
      <c r="O34" s="12" t="n"/>
      <c r="P34" s="12" t="n"/>
      <c r="Q34" s="18">
        <f>IF(M34="","",M34-TODAY())</f>
        <v/>
      </c>
      <c r="R34" s="12" t="n"/>
    </row>
    <row r="35" ht="22" customHeight="1">
      <c r="A35" s="12" t="n"/>
      <c r="B35" s="13" t="n"/>
      <c r="C35" s="12" t="n"/>
      <c r="D35" s="12" t="n"/>
      <c r="E35" s="12" t="n"/>
      <c r="F35" s="15" t="n"/>
      <c r="G35" s="12" t="n"/>
      <c r="H35" s="12" t="n"/>
      <c r="I35" s="16" t="n"/>
      <c r="J35" s="16" t="n"/>
      <c r="K35" s="17">
        <f>IF(I35="","",I35-J35)</f>
        <v/>
      </c>
      <c r="L35" s="12" t="n"/>
      <c r="M35" s="13" t="n"/>
      <c r="N35" s="12" t="n"/>
      <c r="O35" s="12" t="n"/>
      <c r="P35" s="12" t="n"/>
      <c r="Q35" s="18">
        <f>IF(M35="","",M35-TODAY())</f>
        <v/>
      </c>
      <c r="R35" s="12" t="n"/>
    </row>
    <row r="36" ht="22" customHeight="1">
      <c r="A36" s="12" t="n"/>
      <c r="B36" s="13" t="n"/>
      <c r="C36" s="12" t="n"/>
      <c r="D36" s="12" t="n"/>
      <c r="E36" s="12" t="n"/>
      <c r="F36" s="15" t="n"/>
      <c r="G36" s="12" t="n"/>
      <c r="H36" s="12" t="n"/>
      <c r="I36" s="16" t="n"/>
      <c r="J36" s="16" t="n"/>
      <c r="K36" s="17">
        <f>IF(I36="","",I36-J36)</f>
        <v/>
      </c>
      <c r="L36" s="12" t="n"/>
      <c r="M36" s="13" t="n"/>
      <c r="N36" s="12" t="n"/>
      <c r="O36" s="12" t="n"/>
      <c r="P36" s="12" t="n"/>
      <c r="Q36" s="18">
        <f>IF(M36="","",M36-TODAY())</f>
        <v/>
      </c>
      <c r="R36" s="12" t="n"/>
    </row>
    <row r="37" ht="22" customHeight="1">
      <c r="A37" s="12" t="n"/>
      <c r="B37" s="13" t="n"/>
      <c r="C37" s="12" t="n"/>
      <c r="D37" s="12" t="n"/>
      <c r="E37" s="12" t="n"/>
      <c r="F37" s="15" t="n"/>
      <c r="G37" s="12" t="n"/>
      <c r="H37" s="12" t="n"/>
      <c r="I37" s="16" t="n"/>
      <c r="J37" s="16" t="n"/>
      <c r="K37" s="17">
        <f>IF(I37="","",I37-J37)</f>
        <v/>
      </c>
      <c r="L37" s="12" t="n"/>
      <c r="M37" s="13" t="n"/>
      <c r="N37" s="12" t="n"/>
      <c r="O37" s="12" t="n"/>
      <c r="P37" s="12" t="n"/>
      <c r="Q37" s="18">
        <f>IF(M37="","",M37-TODAY())</f>
        <v/>
      </c>
      <c r="R37" s="12" t="n"/>
    </row>
    <row r="38" ht="22" customHeight="1">
      <c r="A38" s="12" t="n"/>
      <c r="B38" s="13" t="n"/>
      <c r="C38" s="12" t="n"/>
      <c r="D38" s="12" t="n"/>
      <c r="E38" s="12" t="n"/>
      <c r="F38" s="15" t="n"/>
      <c r="G38" s="12" t="n"/>
      <c r="H38" s="12" t="n"/>
      <c r="I38" s="16" t="n"/>
      <c r="J38" s="16" t="n"/>
      <c r="K38" s="17">
        <f>IF(I38="","",I38-J38)</f>
        <v/>
      </c>
      <c r="L38" s="12" t="n"/>
      <c r="M38" s="13" t="n"/>
      <c r="N38" s="12" t="n"/>
      <c r="O38" s="12" t="n"/>
      <c r="P38" s="12" t="n"/>
      <c r="Q38" s="18">
        <f>IF(M38="","",M38-TODAY())</f>
        <v/>
      </c>
      <c r="R38" s="12" t="n"/>
    </row>
    <row r="39" ht="22" customHeight="1">
      <c r="A39" s="12" t="n"/>
      <c r="B39" s="13" t="n"/>
      <c r="C39" s="12" t="n"/>
      <c r="D39" s="12" t="n"/>
      <c r="E39" s="12" t="n"/>
      <c r="F39" s="15" t="n"/>
      <c r="G39" s="12" t="n"/>
      <c r="H39" s="12" t="n"/>
      <c r="I39" s="16" t="n"/>
      <c r="J39" s="16" t="n"/>
      <c r="K39" s="17">
        <f>IF(I39="","",I39-J39)</f>
        <v/>
      </c>
      <c r="L39" s="12" t="n"/>
      <c r="M39" s="13" t="n"/>
      <c r="N39" s="12" t="n"/>
      <c r="O39" s="12" t="n"/>
      <c r="P39" s="12" t="n"/>
      <c r="Q39" s="18">
        <f>IF(M39="","",M39-TODAY())</f>
        <v/>
      </c>
      <c r="R39" s="12" t="n"/>
    </row>
    <row r="40" ht="22" customHeight="1">
      <c r="A40" s="12" t="n"/>
      <c r="B40" s="13" t="n"/>
      <c r="C40" s="12" t="n"/>
      <c r="D40" s="12" t="n"/>
      <c r="E40" s="12" t="n"/>
      <c r="F40" s="15" t="n"/>
      <c r="G40" s="12" t="n"/>
      <c r="H40" s="12" t="n"/>
      <c r="I40" s="16" t="n"/>
      <c r="J40" s="16" t="n"/>
      <c r="K40" s="17">
        <f>IF(I40="","",I40-J40)</f>
        <v/>
      </c>
      <c r="L40" s="12" t="n"/>
      <c r="M40" s="13" t="n"/>
      <c r="N40" s="12" t="n"/>
      <c r="O40" s="12" t="n"/>
      <c r="P40" s="12" t="n"/>
      <c r="Q40" s="18">
        <f>IF(M40="","",M40-TODAY())</f>
        <v/>
      </c>
      <c r="R40" s="12" t="n"/>
    </row>
    <row r="41" ht="22" customHeight="1">
      <c r="A41" s="12" t="n"/>
      <c r="B41" s="13" t="n"/>
      <c r="C41" s="12" t="n"/>
      <c r="D41" s="12" t="n"/>
      <c r="E41" s="12" t="n"/>
      <c r="F41" s="15" t="n"/>
      <c r="G41" s="12" t="n"/>
      <c r="H41" s="12" t="n"/>
      <c r="I41" s="16" t="n"/>
      <c r="J41" s="16" t="n"/>
      <c r="K41" s="17">
        <f>IF(I41="","",I41-J41)</f>
        <v/>
      </c>
      <c r="L41" s="12" t="n"/>
      <c r="M41" s="13" t="n"/>
      <c r="N41" s="12" t="n"/>
      <c r="O41" s="12" t="n"/>
      <c r="P41" s="12" t="n"/>
      <c r="Q41" s="18">
        <f>IF(M41="","",M41-TODAY())</f>
        <v/>
      </c>
      <c r="R41" s="12" t="n"/>
    </row>
    <row r="42" ht="22" customHeight="1">
      <c r="A42" s="12" t="n"/>
      <c r="B42" s="13" t="n"/>
      <c r="C42" s="12" t="n"/>
      <c r="D42" s="12" t="n"/>
      <c r="E42" s="12" t="n"/>
      <c r="F42" s="15" t="n"/>
      <c r="G42" s="12" t="n"/>
      <c r="H42" s="12" t="n"/>
      <c r="I42" s="16" t="n"/>
      <c r="J42" s="16" t="n"/>
      <c r="K42" s="17">
        <f>IF(I42="","",I42-J42)</f>
        <v/>
      </c>
      <c r="L42" s="12" t="n"/>
      <c r="M42" s="13" t="n"/>
      <c r="N42" s="12" t="n"/>
      <c r="O42" s="12" t="n"/>
      <c r="P42" s="12" t="n"/>
      <c r="Q42" s="18">
        <f>IF(M42="","",M42-TODAY())</f>
        <v/>
      </c>
      <c r="R42" s="12" t="n"/>
    </row>
    <row r="44" ht="22" customHeight="1">
      <c r="A44" s="3" t="inlineStr">
        <is>
          <t>TOTALS</t>
        </is>
      </c>
      <c r="F44" s="19">
        <f>SUM(F5:F42)</f>
        <v/>
      </c>
      <c r="I44" s="20">
        <f>SUM(I5:I42)</f>
        <v/>
      </c>
      <c r="J44" s="20">
        <f>SUM(J5:J42)</f>
        <v/>
      </c>
      <c r="K44" s="20">
        <f>SUM(K5:K42)</f>
        <v/>
      </c>
    </row>
  </sheetData>
  <mergeCells count="2">
    <mergeCell ref="A2:R2"/>
    <mergeCell ref="A1:R1"/>
  </mergeCells>
  <dataValidations count="3">
    <dataValidation sqref="P5:P42" showDropDown="0" showInputMessage="0" showErrorMessage="0" allowBlank="1" errorTitle="Invalid status" error="Pick from the list" type="list">
      <formula1>"Inquiry,Confirmed,Deposit Paid,In Production,Ready,Delivered,Paid in Full,Cancelled"</formula1>
    </dataValidation>
    <dataValidation sqref="L5:L42" showDropDown="0" showInputMessage="0" showErrorMessage="0" allowBlank="1" type="list">
      <formula1>"Pickup,Local Delivery,Courier,Mail"</formula1>
    </dataValidation>
    <dataValidation sqref="G5:G42" showDropDown="0" showInputMessage="0" showErrorMessage="0" allowBlank="1" type="list">
      <formula1>"None,Gluten-free,Dairy-free,Egg-free,Nut-free,Vegan,Gluten-free + Dairy-free,Vegan + Gluten-free,Other (see notes)"</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K49"/>
  <sheetViews>
    <sheetView showGridLines="0" workbookViewId="0">
      <pane ySplit="4" topLeftCell="A5" activePane="bottomLeft" state="frozen"/>
      <selection pane="bottomLeft" activeCell="A1" sqref="A1"/>
    </sheetView>
  </sheetViews>
  <sheetFormatPr baseColWidth="8" defaultRowHeight="15"/>
  <cols>
    <col width="12" customWidth="1" min="1" max="1"/>
    <col width="22" customWidth="1" min="2" max="2"/>
    <col width="34" customWidth="1" min="3" max="3"/>
    <col width="6" customWidth="1" min="4" max="4"/>
    <col width="18" customWidth="1" min="5" max="5"/>
    <col width="14" customWidth="1" min="6" max="6"/>
    <col width="14" customWidth="1" min="7" max="7"/>
    <col width="14" customWidth="1" min="8" max="8"/>
    <col width="14" customWidth="1" min="9" max="9"/>
    <col width="10" customWidth="1" min="10" max="10"/>
    <col width="10" customWidth="1" min="11" max="11"/>
  </cols>
  <sheetData>
    <row r="1" ht="22" customHeight="1">
      <c r="A1" s="9" t="inlineStr">
        <is>
          <t>Production Calendar — dates roll backwards from each order's delivery date</t>
        </is>
      </c>
    </row>
    <row r="2" ht="22" customHeight="1">
      <c r="A2" s="10" t="inlineStr">
        <is>
          <t>All gray formulas. Lead-time defaults live on the Reference tab — edit there to retune. Active flag goes N once status is Delivered, Paid in Full, or Cancelled.</t>
        </is>
      </c>
    </row>
    <row r="3" ht="6" customHeight="1"/>
    <row r="4" ht="28" customHeight="1">
      <c r="A4" s="11" t="inlineStr">
        <is>
          <t>Order #</t>
        </is>
      </c>
      <c r="B4" s="11" t="inlineStr">
        <is>
          <t>Customer</t>
        </is>
      </c>
      <c r="C4" s="11" t="inlineStr">
        <is>
          <t>Items</t>
        </is>
      </c>
      <c r="D4" s="11" t="inlineStr">
        <is>
          <t>Qty</t>
        </is>
      </c>
      <c r="E4" s="11" t="inlineStr">
        <is>
          <t>Status</t>
        </is>
      </c>
      <c r="F4" s="11" t="inlineStr">
        <is>
          <t>Delivery date</t>
        </is>
      </c>
      <c r="G4" s="11" t="inlineStr">
        <is>
          <t>Bake day</t>
        </is>
      </c>
      <c r="H4" s="11" t="inlineStr">
        <is>
          <t>Decorate day</t>
        </is>
      </c>
      <c r="I4" s="11" t="inlineStr">
        <is>
          <t>Shop by</t>
        </is>
      </c>
      <c r="J4" s="11" t="inlineStr">
        <is>
          <t>Days out</t>
        </is>
      </c>
      <c r="K4" s="11" t="inlineStr">
        <is>
          <t>Active</t>
        </is>
      </c>
    </row>
    <row r="5" ht="38" customHeight="1">
      <c r="A5" s="21">
        <f>IF(Orders!A5="","",Orders!A5)</f>
        <v/>
      </c>
      <c r="B5" s="21">
        <f>IF(Orders!C5="","",Orders!C5)</f>
        <v/>
      </c>
      <c r="C5" s="22">
        <f>IF(Orders!E5="","",Orders!E5)</f>
        <v/>
      </c>
      <c r="D5" s="18">
        <f>IF(Orders!F5="","",Orders!F5)</f>
        <v/>
      </c>
      <c r="E5" s="21">
        <f>IF(Orders!P5="","",Orders!P5)</f>
        <v/>
      </c>
      <c r="F5" s="23">
        <f>IF(Orders!M5="","",Orders!M5)</f>
        <v/>
      </c>
      <c r="G5" s="23">
        <f>IF(Orders!M5="","",Orders!M5-Reference!$B$16)</f>
        <v/>
      </c>
      <c r="H5" s="23">
        <f>IF(Orders!M5="","",Orders!M5-Reference!$B$17)</f>
        <v/>
      </c>
      <c r="I5" s="23">
        <f>IF(Orders!M5="","",Orders!M5-Reference!$B$18)</f>
        <v/>
      </c>
      <c r="J5" s="18">
        <f>IF(Orders!M5="","",Orders!M5-TODAY())</f>
        <v/>
      </c>
      <c r="K5" s="21">
        <f>IF(Orders!P5="","",IF(OR(Orders!P5="Delivered",Orders!P5="Paid in Full",Orders!P5="Cancelled"),"N","Y"))</f>
        <v/>
      </c>
    </row>
    <row r="6" ht="38" customHeight="1">
      <c r="A6" s="21">
        <f>IF(Orders!A6="","",Orders!A6)</f>
        <v/>
      </c>
      <c r="B6" s="21">
        <f>IF(Orders!C6="","",Orders!C6)</f>
        <v/>
      </c>
      <c r="C6" s="22">
        <f>IF(Orders!E6="","",Orders!E6)</f>
        <v/>
      </c>
      <c r="D6" s="18">
        <f>IF(Orders!F6="","",Orders!F6)</f>
        <v/>
      </c>
      <c r="E6" s="21">
        <f>IF(Orders!P6="","",Orders!P6)</f>
        <v/>
      </c>
      <c r="F6" s="23">
        <f>IF(Orders!M6="","",Orders!M6)</f>
        <v/>
      </c>
      <c r="G6" s="23">
        <f>IF(Orders!M6="","",Orders!M6-Reference!$B$16)</f>
        <v/>
      </c>
      <c r="H6" s="23">
        <f>IF(Orders!M6="","",Orders!M6-Reference!$B$17)</f>
        <v/>
      </c>
      <c r="I6" s="23">
        <f>IF(Orders!M6="","",Orders!M6-Reference!$B$18)</f>
        <v/>
      </c>
      <c r="J6" s="18">
        <f>IF(Orders!M6="","",Orders!M6-TODAY())</f>
        <v/>
      </c>
      <c r="K6" s="21">
        <f>IF(Orders!P6="","",IF(OR(Orders!P6="Delivered",Orders!P6="Paid in Full",Orders!P6="Cancelled"),"N","Y"))</f>
        <v/>
      </c>
    </row>
    <row r="7" ht="38" customHeight="1">
      <c r="A7" s="21">
        <f>IF(Orders!A7="","",Orders!A7)</f>
        <v/>
      </c>
      <c r="B7" s="21">
        <f>IF(Orders!C7="","",Orders!C7)</f>
        <v/>
      </c>
      <c r="C7" s="22">
        <f>IF(Orders!E7="","",Orders!E7)</f>
        <v/>
      </c>
      <c r="D7" s="18">
        <f>IF(Orders!F7="","",Orders!F7)</f>
        <v/>
      </c>
      <c r="E7" s="21">
        <f>IF(Orders!P7="","",Orders!P7)</f>
        <v/>
      </c>
      <c r="F7" s="23">
        <f>IF(Orders!M7="","",Orders!M7)</f>
        <v/>
      </c>
      <c r="G7" s="23">
        <f>IF(Orders!M7="","",Orders!M7-Reference!$B$16)</f>
        <v/>
      </c>
      <c r="H7" s="23">
        <f>IF(Orders!M7="","",Orders!M7-Reference!$B$17)</f>
        <v/>
      </c>
      <c r="I7" s="23">
        <f>IF(Orders!M7="","",Orders!M7-Reference!$B$18)</f>
        <v/>
      </c>
      <c r="J7" s="18">
        <f>IF(Orders!M7="","",Orders!M7-TODAY())</f>
        <v/>
      </c>
      <c r="K7" s="21">
        <f>IF(Orders!P7="","",IF(OR(Orders!P7="Delivered",Orders!P7="Paid in Full",Orders!P7="Cancelled"),"N","Y"))</f>
        <v/>
      </c>
    </row>
    <row r="8" ht="38" customHeight="1">
      <c r="A8" s="21">
        <f>IF(Orders!A8="","",Orders!A8)</f>
        <v/>
      </c>
      <c r="B8" s="21">
        <f>IF(Orders!C8="","",Orders!C8)</f>
        <v/>
      </c>
      <c r="C8" s="22">
        <f>IF(Orders!E8="","",Orders!E8)</f>
        <v/>
      </c>
      <c r="D8" s="18">
        <f>IF(Orders!F8="","",Orders!F8)</f>
        <v/>
      </c>
      <c r="E8" s="21">
        <f>IF(Orders!P8="","",Orders!P8)</f>
        <v/>
      </c>
      <c r="F8" s="23">
        <f>IF(Orders!M8="","",Orders!M8)</f>
        <v/>
      </c>
      <c r="G8" s="23">
        <f>IF(Orders!M8="","",Orders!M8-Reference!$B$16)</f>
        <v/>
      </c>
      <c r="H8" s="23">
        <f>IF(Orders!M8="","",Orders!M8-Reference!$B$17)</f>
        <v/>
      </c>
      <c r="I8" s="23">
        <f>IF(Orders!M8="","",Orders!M8-Reference!$B$18)</f>
        <v/>
      </c>
      <c r="J8" s="18">
        <f>IF(Orders!M8="","",Orders!M8-TODAY())</f>
        <v/>
      </c>
      <c r="K8" s="21">
        <f>IF(Orders!P8="","",IF(OR(Orders!P8="Delivered",Orders!P8="Paid in Full",Orders!P8="Cancelled"),"N","Y"))</f>
        <v/>
      </c>
    </row>
    <row r="9" ht="38" customHeight="1">
      <c r="A9" s="21">
        <f>IF(Orders!A9="","",Orders!A9)</f>
        <v/>
      </c>
      <c r="B9" s="21">
        <f>IF(Orders!C9="","",Orders!C9)</f>
        <v/>
      </c>
      <c r="C9" s="22">
        <f>IF(Orders!E9="","",Orders!E9)</f>
        <v/>
      </c>
      <c r="D9" s="18">
        <f>IF(Orders!F9="","",Orders!F9)</f>
        <v/>
      </c>
      <c r="E9" s="21">
        <f>IF(Orders!P9="","",Orders!P9)</f>
        <v/>
      </c>
      <c r="F9" s="23">
        <f>IF(Orders!M9="","",Orders!M9)</f>
        <v/>
      </c>
      <c r="G9" s="23">
        <f>IF(Orders!M9="","",Orders!M9-Reference!$B$16)</f>
        <v/>
      </c>
      <c r="H9" s="23">
        <f>IF(Orders!M9="","",Orders!M9-Reference!$B$17)</f>
        <v/>
      </c>
      <c r="I9" s="23">
        <f>IF(Orders!M9="","",Orders!M9-Reference!$B$18)</f>
        <v/>
      </c>
      <c r="J9" s="18">
        <f>IF(Orders!M9="","",Orders!M9-TODAY())</f>
        <v/>
      </c>
      <c r="K9" s="21">
        <f>IF(Orders!P9="","",IF(OR(Orders!P9="Delivered",Orders!P9="Paid in Full",Orders!P9="Cancelled"),"N","Y"))</f>
        <v/>
      </c>
    </row>
    <row r="10" ht="38" customHeight="1">
      <c r="A10" s="21">
        <f>IF(Orders!A10="","",Orders!A10)</f>
        <v/>
      </c>
      <c r="B10" s="21">
        <f>IF(Orders!C10="","",Orders!C10)</f>
        <v/>
      </c>
      <c r="C10" s="22">
        <f>IF(Orders!E10="","",Orders!E10)</f>
        <v/>
      </c>
      <c r="D10" s="18">
        <f>IF(Orders!F10="","",Orders!F10)</f>
        <v/>
      </c>
      <c r="E10" s="21">
        <f>IF(Orders!P10="","",Orders!P10)</f>
        <v/>
      </c>
      <c r="F10" s="23">
        <f>IF(Orders!M10="","",Orders!M10)</f>
        <v/>
      </c>
      <c r="G10" s="23">
        <f>IF(Orders!M10="","",Orders!M10-Reference!$B$16)</f>
        <v/>
      </c>
      <c r="H10" s="23">
        <f>IF(Orders!M10="","",Orders!M10-Reference!$B$17)</f>
        <v/>
      </c>
      <c r="I10" s="23">
        <f>IF(Orders!M10="","",Orders!M10-Reference!$B$18)</f>
        <v/>
      </c>
      <c r="J10" s="18">
        <f>IF(Orders!M10="","",Orders!M10-TODAY())</f>
        <v/>
      </c>
      <c r="K10" s="21">
        <f>IF(Orders!P10="","",IF(OR(Orders!P10="Delivered",Orders!P10="Paid in Full",Orders!P10="Cancelled"),"N","Y"))</f>
        <v/>
      </c>
    </row>
    <row r="11" ht="38" customHeight="1">
      <c r="A11" s="21">
        <f>IF(Orders!A11="","",Orders!A11)</f>
        <v/>
      </c>
      <c r="B11" s="21">
        <f>IF(Orders!C11="","",Orders!C11)</f>
        <v/>
      </c>
      <c r="C11" s="22">
        <f>IF(Orders!E11="","",Orders!E11)</f>
        <v/>
      </c>
      <c r="D11" s="18">
        <f>IF(Orders!F11="","",Orders!F11)</f>
        <v/>
      </c>
      <c r="E11" s="21">
        <f>IF(Orders!P11="","",Orders!P11)</f>
        <v/>
      </c>
      <c r="F11" s="23">
        <f>IF(Orders!M11="","",Orders!M11)</f>
        <v/>
      </c>
      <c r="G11" s="23">
        <f>IF(Orders!M11="","",Orders!M11-Reference!$B$16)</f>
        <v/>
      </c>
      <c r="H11" s="23">
        <f>IF(Orders!M11="","",Orders!M11-Reference!$B$17)</f>
        <v/>
      </c>
      <c r="I11" s="23">
        <f>IF(Orders!M11="","",Orders!M11-Reference!$B$18)</f>
        <v/>
      </c>
      <c r="J11" s="18">
        <f>IF(Orders!M11="","",Orders!M11-TODAY())</f>
        <v/>
      </c>
      <c r="K11" s="21">
        <f>IF(Orders!P11="","",IF(OR(Orders!P11="Delivered",Orders!P11="Paid in Full",Orders!P11="Cancelled"),"N","Y"))</f>
        <v/>
      </c>
    </row>
    <row r="12" ht="38" customHeight="1">
      <c r="A12" s="21">
        <f>IF(Orders!A12="","",Orders!A12)</f>
        <v/>
      </c>
      <c r="B12" s="21">
        <f>IF(Orders!C12="","",Orders!C12)</f>
        <v/>
      </c>
      <c r="C12" s="22">
        <f>IF(Orders!E12="","",Orders!E12)</f>
        <v/>
      </c>
      <c r="D12" s="18">
        <f>IF(Orders!F12="","",Orders!F12)</f>
        <v/>
      </c>
      <c r="E12" s="21">
        <f>IF(Orders!P12="","",Orders!P12)</f>
        <v/>
      </c>
      <c r="F12" s="23">
        <f>IF(Orders!M12="","",Orders!M12)</f>
        <v/>
      </c>
      <c r="G12" s="23">
        <f>IF(Orders!M12="","",Orders!M12-Reference!$B$16)</f>
        <v/>
      </c>
      <c r="H12" s="23">
        <f>IF(Orders!M12="","",Orders!M12-Reference!$B$17)</f>
        <v/>
      </c>
      <c r="I12" s="23">
        <f>IF(Orders!M12="","",Orders!M12-Reference!$B$18)</f>
        <v/>
      </c>
      <c r="J12" s="18">
        <f>IF(Orders!M12="","",Orders!M12-TODAY())</f>
        <v/>
      </c>
      <c r="K12" s="21">
        <f>IF(Orders!P12="","",IF(OR(Orders!P12="Delivered",Orders!P12="Paid in Full",Orders!P12="Cancelled"),"N","Y"))</f>
        <v/>
      </c>
    </row>
    <row r="13" ht="22" customHeight="1">
      <c r="A13" s="21">
        <f>IF(Orders!A13="","",Orders!A13)</f>
        <v/>
      </c>
      <c r="B13" s="21">
        <f>IF(Orders!C13="","",Orders!C13)</f>
        <v/>
      </c>
      <c r="C13" s="22">
        <f>IF(Orders!E13="","",Orders!E13)</f>
        <v/>
      </c>
      <c r="D13" s="18">
        <f>IF(Orders!F13="","",Orders!F13)</f>
        <v/>
      </c>
      <c r="E13" s="21">
        <f>IF(Orders!P13="","",Orders!P13)</f>
        <v/>
      </c>
      <c r="F13" s="23">
        <f>IF(Orders!M13="","",Orders!M13)</f>
        <v/>
      </c>
      <c r="G13" s="23">
        <f>IF(Orders!M13="","",Orders!M13-Reference!$B$16)</f>
        <v/>
      </c>
      <c r="H13" s="23">
        <f>IF(Orders!M13="","",Orders!M13-Reference!$B$17)</f>
        <v/>
      </c>
      <c r="I13" s="23">
        <f>IF(Orders!M13="","",Orders!M13-Reference!$B$18)</f>
        <v/>
      </c>
      <c r="J13" s="18">
        <f>IF(Orders!M13="","",Orders!M13-TODAY())</f>
        <v/>
      </c>
      <c r="K13" s="21">
        <f>IF(Orders!P13="","",IF(OR(Orders!P13="Delivered",Orders!P13="Paid in Full",Orders!P13="Cancelled"),"N","Y"))</f>
        <v/>
      </c>
    </row>
    <row r="14" ht="22" customHeight="1">
      <c r="A14" s="21">
        <f>IF(Orders!A14="","",Orders!A14)</f>
        <v/>
      </c>
      <c r="B14" s="21">
        <f>IF(Orders!C14="","",Orders!C14)</f>
        <v/>
      </c>
      <c r="C14" s="22">
        <f>IF(Orders!E14="","",Orders!E14)</f>
        <v/>
      </c>
      <c r="D14" s="18">
        <f>IF(Orders!F14="","",Orders!F14)</f>
        <v/>
      </c>
      <c r="E14" s="21">
        <f>IF(Orders!P14="","",Orders!P14)</f>
        <v/>
      </c>
      <c r="F14" s="23">
        <f>IF(Orders!M14="","",Orders!M14)</f>
        <v/>
      </c>
      <c r="G14" s="23">
        <f>IF(Orders!M14="","",Orders!M14-Reference!$B$16)</f>
        <v/>
      </c>
      <c r="H14" s="23">
        <f>IF(Orders!M14="","",Orders!M14-Reference!$B$17)</f>
        <v/>
      </c>
      <c r="I14" s="23">
        <f>IF(Orders!M14="","",Orders!M14-Reference!$B$18)</f>
        <v/>
      </c>
      <c r="J14" s="18">
        <f>IF(Orders!M14="","",Orders!M14-TODAY())</f>
        <v/>
      </c>
      <c r="K14" s="21">
        <f>IF(Orders!P14="","",IF(OR(Orders!P14="Delivered",Orders!P14="Paid in Full",Orders!P14="Cancelled"),"N","Y"))</f>
        <v/>
      </c>
    </row>
    <row r="15" ht="22" customHeight="1">
      <c r="A15" s="21">
        <f>IF(Orders!A15="","",Orders!A15)</f>
        <v/>
      </c>
      <c r="B15" s="21">
        <f>IF(Orders!C15="","",Orders!C15)</f>
        <v/>
      </c>
      <c r="C15" s="22">
        <f>IF(Orders!E15="","",Orders!E15)</f>
        <v/>
      </c>
      <c r="D15" s="18">
        <f>IF(Orders!F15="","",Orders!F15)</f>
        <v/>
      </c>
      <c r="E15" s="21">
        <f>IF(Orders!P15="","",Orders!P15)</f>
        <v/>
      </c>
      <c r="F15" s="23">
        <f>IF(Orders!M15="","",Orders!M15)</f>
        <v/>
      </c>
      <c r="G15" s="23">
        <f>IF(Orders!M15="","",Orders!M15-Reference!$B$16)</f>
        <v/>
      </c>
      <c r="H15" s="23">
        <f>IF(Orders!M15="","",Orders!M15-Reference!$B$17)</f>
        <v/>
      </c>
      <c r="I15" s="23">
        <f>IF(Orders!M15="","",Orders!M15-Reference!$B$18)</f>
        <v/>
      </c>
      <c r="J15" s="18">
        <f>IF(Orders!M15="","",Orders!M15-TODAY())</f>
        <v/>
      </c>
      <c r="K15" s="21">
        <f>IF(Orders!P15="","",IF(OR(Orders!P15="Delivered",Orders!P15="Paid in Full",Orders!P15="Cancelled"),"N","Y"))</f>
        <v/>
      </c>
    </row>
    <row r="16" ht="22" customHeight="1">
      <c r="A16" s="21">
        <f>IF(Orders!A16="","",Orders!A16)</f>
        <v/>
      </c>
      <c r="B16" s="21">
        <f>IF(Orders!C16="","",Orders!C16)</f>
        <v/>
      </c>
      <c r="C16" s="22">
        <f>IF(Orders!E16="","",Orders!E16)</f>
        <v/>
      </c>
      <c r="D16" s="18">
        <f>IF(Orders!F16="","",Orders!F16)</f>
        <v/>
      </c>
      <c r="E16" s="21">
        <f>IF(Orders!P16="","",Orders!P16)</f>
        <v/>
      </c>
      <c r="F16" s="23">
        <f>IF(Orders!M16="","",Orders!M16)</f>
        <v/>
      </c>
      <c r="G16" s="23">
        <f>IF(Orders!M16="","",Orders!M16-Reference!$B$16)</f>
        <v/>
      </c>
      <c r="H16" s="23">
        <f>IF(Orders!M16="","",Orders!M16-Reference!$B$17)</f>
        <v/>
      </c>
      <c r="I16" s="23">
        <f>IF(Orders!M16="","",Orders!M16-Reference!$B$18)</f>
        <v/>
      </c>
      <c r="J16" s="18">
        <f>IF(Orders!M16="","",Orders!M16-TODAY())</f>
        <v/>
      </c>
      <c r="K16" s="21">
        <f>IF(Orders!P16="","",IF(OR(Orders!P16="Delivered",Orders!P16="Paid in Full",Orders!P16="Cancelled"),"N","Y"))</f>
        <v/>
      </c>
    </row>
    <row r="17" ht="22" customHeight="1">
      <c r="A17" s="21">
        <f>IF(Orders!A17="","",Orders!A17)</f>
        <v/>
      </c>
      <c r="B17" s="21">
        <f>IF(Orders!C17="","",Orders!C17)</f>
        <v/>
      </c>
      <c r="C17" s="22">
        <f>IF(Orders!E17="","",Orders!E17)</f>
        <v/>
      </c>
      <c r="D17" s="18">
        <f>IF(Orders!F17="","",Orders!F17)</f>
        <v/>
      </c>
      <c r="E17" s="21">
        <f>IF(Orders!P17="","",Orders!P17)</f>
        <v/>
      </c>
      <c r="F17" s="23">
        <f>IF(Orders!M17="","",Orders!M17)</f>
        <v/>
      </c>
      <c r="G17" s="23">
        <f>IF(Orders!M17="","",Orders!M17-Reference!$B$16)</f>
        <v/>
      </c>
      <c r="H17" s="23">
        <f>IF(Orders!M17="","",Orders!M17-Reference!$B$17)</f>
        <v/>
      </c>
      <c r="I17" s="23">
        <f>IF(Orders!M17="","",Orders!M17-Reference!$B$18)</f>
        <v/>
      </c>
      <c r="J17" s="18">
        <f>IF(Orders!M17="","",Orders!M17-TODAY())</f>
        <v/>
      </c>
      <c r="K17" s="21">
        <f>IF(Orders!P17="","",IF(OR(Orders!P17="Delivered",Orders!P17="Paid in Full",Orders!P17="Cancelled"),"N","Y"))</f>
        <v/>
      </c>
    </row>
    <row r="18" ht="22" customHeight="1">
      <c r="A18" s="21">
        <f>IF(Orders!A18="","",Orders!A18)</f>
        <v/>
      </c>
      <c r="B18" s="21">
        <f>IF(Orders!C18="","",Orders!C18)</f>
        <v/>
      </c>
      <c r="C18" s="22">
        <f>IF(Orders!E18="","",Orders!E18)</f>
        <v/>
      </c>
      <c r="D18" s="18">
        <f>IF(Orders!F18="","",Orders!F18)</f>
        <v/>
      </c>
      <c r="E18" s="21">
        <f>IF(Orders!P18="","",Orders!P18)</f>
        <v/>
      </c>
      <c r="F18" s="23">
        <f>IF(Orders!M18="","",Orders!M18)</f>
        <v/>
      </c>
      <c r="G18" s="23">
        <f>IF(Orders!M18="","",Orders!M18-Reference!$B$16)</f>
        <v/>
      </c>
      <c r="H18" s="23">
        <f>IF(Orders!M18="","",Orders!M18-Reference!$B$17)</f>
        <v/>
      </c>
      <c r="I18" s="23">
        <f>IF(Orders!M18="","",Orders!M18-Reference!$B$18)</f>
        <v/>
      </c>
      <c r="J18" s="18">
        <f>IF(Orders!M18="","",Orders!M18-TODAY())</f>
        <v/>
      </c>
      <c r="K18" s="21">
        <f>IF(Orders!P18="","",IF(OR(Orders!P18="Delivered",Orders!P18="Paid in Full",Orders!P18="Cancelled"),"N","Y"))</f>
        <v/>
      </c>
    </row>
    <row r="19" ht="22" customHeight="1">
      <c r="A19" s="21">
        <f>IF(Orders!A19="","",Orders!A19)</f>
        <v/>
      </c>
      <c r="B19" s="21">
        <f>IF(Orders!C19="","",Orders!C19)</f>
        <v/>
      </c>
      <c r="C19" s="22">
        <f>IF(Orders!E19="","",Orders!E19)</f>
        <v/>
      </c>
      <c r="D19" s="18">
        <f>IF(Orders!F19="","",Orders!F19)</f>
        <v/>
      </c>
      <c r="E19" s="21">
        <f>IF(Orders!P19="","",Orders!P19)</f>
        <v/>
      </c>
      <c r="F19" s="23">
        <f>IF(Orders!M19="","",Orders!M19)</f>
        <v/>
      </c>
      <c r="G19" s="23">
        <f>IF(Orders!M19="","",Orders!M19-Reference!$B$16)</f>
        <v/>
      </c>
      <c r="H19" s="23">
        <f>IF(Orders!M19="","",Orders!M19-Reference!$B$17)</f>
        <v/>
      </c>
      <c r="I19" s="23">
        <f>IF(Orders!M19="","",Orders!M19-Reference!$B$18)</f>
        <v/>
      </c>
      <c r="J19" s="18">
        <f>IF(Orders!M19="","",Orders!M19-TODAY())</f>
        <v/>
      </c>
      <c r="K19" s="21">
        <f>IF(Orders!P19="","",IF(OR(Orders!P19="Delivered",Orders!P19="Paid in Full",Orders!P19="Cancelled"),"N","Y"))</f>
        <v/>
      </c>
    </row>
    <row r="20" ht="22" customHeight="1">
      <c r="A20" s="21">
        <f>IF(Orders!A20="","",Orders!A20)</f>
        <v/>
      </c>
      <c r="B20" s="21">
        <f>IF(Orders!C20="","",Orders!C20)</f>
        <v/>
      </c>
      <c r="C20" s="22">
        <f>IF(Orders!E20="","",Orders!E20)</f>
        <v/>
      </c>
      <c r="D20" s="18">
        <f>IF(Orders!F20="","",Orders!F20)</f>
        <v/>
      </c>
      <c r="E20" s="21">
        <f>IF(Orders!P20="","",Orders!P20)</f>
        <v/>
      </c>
      <c r="F20" s="23">
        <f>IF(Orders!M20="","",Orders!M20)</f>
        <v/>
      </c>
      <c r="G20" s="23">
        <f>IF(Orders!M20="","",Orders!M20-Reference!$B$16)</f>
        <v/>
      </c>
      <c r="H20" s="23">
        <f>IF(Orders!M20="","",Orders!M20-Reference!$B$17)</f>
        <v/>
      </c>
      <c r="I20" s="23">
        <f>IF(Orders!M20="","",Orders!M20-Reference!$B$18)</f>
        <v/>
      </c>
      <c r="J20" s="18">
        <f>IF(Orders!M20="","",Orders!M20-TODAY())</f>
        <v/>
      </c>
      <c r="K20" s="21">
        <f>IF(Orders!P20="","",IF(OR(Orders!P20="Delivered",Orders!P20="Paid in Full",Orders!P20="Cancelled"),"N","Y"))</f>
        <v/>
      </c>
    </row>
    <row r="21" ht="22" customHeight="1">
      <c r="A21" s="21">
        <f>IF(Orders!A21="","",Orders!A21)</f>
        <v/>
      </c>
      <c r="B21" s="21">
        <f>IF(Orders!C21="","",Orders!C21)</f>
        <v/>
      </c>
      <c r="C21" s="22">
        <f>IF(Orders!E21="","",Orders!E21)</f>
        <v/>
      </c>
      <c r="D21" s="18">
        <f>IF(Orders!F21="","",Orders!F21)</f>
        <v/>
      </c>
      <c r="E21" s="21">
        <f>IF(Orders!P21="","",Orders!P21)</f>
        <v/>
      </c>
      <c r="F21" s="23">
        <f>IF(Orders!M21="","",Orders!M21)</f>
        <v/>
      </c>
      <c r="G21" s="23">
        <f>IF(Orders!M21="","",Orders!M21-Reference!$B$16)</f>
        <v/>
      </c>
      <c r="H21" s="23">
        <f>IF(Orders!M21="","",Orders!M21-Reference!$B$17)</f>
        <v/>
      </c>
      <c r="I21" s="23">
        <f>IF(Orders!M21="","",Orders!M21-Reference!$B$18)</f>
        <v/>
      </c>
      <c r="J21" s="18">
        <f>IF(Orders!M21="","",Orders!M21-TODAY())</f>
        <v/>
      </c>
      <c r="K21" s="21">
        <f>IF(Orders!P21="","",IF(OR(Orders!P21="Delivered",Orders!P21="Paid in Full",Orders!P21="Cancelled"),"N","Y"))</f>
        <v/>
      </c>
    </row>
    <row r="22" ht="22" customHeight="1">
      <c r="A22" s="21">
        <f>IF(Orders!A22="","",Orders!A22)</f>
        <v/>
      </c>
      <c r="B22" s="21">
        <f>IF(Orders!C22="","",Orders!C22)</f>
        <v/>
      </c>
      <c r="C22" s="22">
        <f>IF(Orders!E22="","",Orders!E22)</f>
        <v/>
      </c>
      <c r="D22" s="18">
        <f>IF(Orders!F22="","",Orders!F22)</f>
        <v/>
      </c>
      <c r="E22" s="21">
        <f>IF(Orders!P22="","",Orders!P22)</f>
        <v/>
      </c>
      <c r="F22" s="23">
        <f>IF(Orders!M22="","",Orders!M22)</f>
        <v/>
      </c>
      <c r="G22" s="23">
        <f>IF(Orders!M22="","",Orders!M22-Reference!$B$16)</f>
        <v/>
      </c>
      <c r="H22" s="23">
        <f>IF(Orders!M22="","",Orders!M22-Reference!$B$17)</f>
        <v/>
      </c>
      <c r="I22" s="23">
        <f>IF(Orders!M22="","",Orders!M22-Reference!$B$18)</f>
        <v/>
      </c>
      <c r="J22" s="18">
        <f>IF(Orders!M22="","",Orders!M22-TODAY())</f>
        <v/>
      </c>
      <c r="K22" s="21">
        <f>IF(Orders!P22="","",IF(OR(Orders!P22="Delivered",Orders!P22="Paid in Full",Orders!P22="Cancelled"),"N","Y"))</f>
        <v/>
      </c>
    </row>
    <row r="23" ht="22" customHeight="1">
      <c r="A23" s="21">
        <f>IF(Orders!A23="","",Orders!A23)</f>
        <v/>
      </c>
      <c r="B23" s="21">
        <f>IF(Orders!C23="","",Orders!C23)</f>
        <v/>
      </c>
      <c r="C23" s="22">
        <f>IF(Orders!E23="","",Orders!E23)</f>
        <v/>
      </c>
      <c r="D23" s="18">
        <f>IF(Orders!F23="","",Orders!F23)</f>
        <v/>
      </c>
      <c r="E23" s="21">
        <f>IF(Orders!P23="","",Orders!P23)</f>
        <v/>
      </c>
      <c r="F23" s="23">
        <f>IF(Orders!M23="","",Orders!M23)</f>
        <v/>
      </c>
      <c r="G23" s="23">
        <f>IF(Orders!M23="","",Orders!M23-Reference!$B$16)</f>
        <v/>
      </c>
      <c r="H23" s="23">
        <f>IF(Orders!M23="","",Orders!M23-Reference!$B$17)</f>
        <v/>
      </c>
      <c r="I23" s="23">
        <f>IF(Orders!M23="","",Orders!M23-Reference!$B$18)</f>
        <v/>
      </c>
      <c r="J23" s="18">
        <f>IF(Orders!M23="","",Orders!M23-TODAY())</f>
        <v/>
      </c>
      <c r="K23" s="21">
        <f>IF(Orders!P23="","",IF(OR(Orders!P23="Delivered",Orders!P23="Paid in Full",Orders!P23="Cancelled"),"N","Y"))</f>
        <v/>
      </c>
    </row>
    <row r="24" ht="22" customHeight="1">
      <c r="A24" s="21">
        <f>IF(Orders!A24="","",Orders!A24)</f>
        <v/>
      </c>
      <c r="B24" s="21">
        <f>IF(Orders!C24="","",Orders!C24)</f>
        <v/>
      </c>
      <c r="C24" s="22">
        <f>IF(Orders!E24="","",Orders!E24)</f>
        <v/>
      </c>
      <c r="D24" s="18">
        <f>IF(Orders!F24="","",Orders!F24)</f>
        <v/>
      </c>
      <c r="E24" s="21">
        <f>IF(Orders!P24="","",Orders!P24)</f>
        <v/>
      </c>
      <c r="F24" s="23">
        <f>IF(Orders!M24="","",Orders!M24)</f>
        <v/>
      </c>
      <c r="G24" s="23">
        <f>IF(Orders!M24="","",Orders!M24-Reference!$B$16)</f>
        <v/>
      </c>
      <c r="H24" s="23">
        <f>IF(Orders!M24="","",Orders!M24-Reference!$B$17)</f>
        <v/>
      </c>
      <c r="I24" s="23">
        <f>IF(Orders!M24="","",Orders!M24-Reference!$B$18)</f>
        <v/>
      </c>
      <c r="J24" s="18">
        <f>IF(Orders!M24="","",Orders!M24-TODAY())</f>
        <v/>
      </c>
      <c r="K24" s="21">
        <f>IF(Orders!P24="","",IF(OR(Orders!P24="Delivered",Orders!P24="Paid in Full",Orders!P24="Cancelled"),"N","Y"))</f>
        <v/>
      </c>
    </row>
    <row r="25" ht="22" customHeight="1">
      <c r="A25" s="21">
        <f>IF(Orders!A25="","",Orders!A25)</f>
        <v/>
      </c>
      <c r="B25" s="21">
        <f>IF(Orders!C25="","",Orders!C25)</f>
        <v/>
      </c>
      <c r="C25" s="22">
        <f>IF(Orders!E25="","",Orders!E25)</f>
        <v/>
      </c>
      <c r="D25" s="18">
        <f>IF(Orders!F25="","",Orders!F25)</f>
        <v/>
      </c>
      <c r="E25" s="21">
        <f>IF(Orders!P25="","",Orders!P25)</f>
        <v/>
      </c>
      <c r="F25" s="23">
        <f>IF(Orders!M25="","",Orders!M25)</f>
        <v/>
      </c>
      <c r="G25" s="23">
        <f>IF(Orders!M25="","",Orders!M25-Reference!$B$16)</f>
        <v/>
      </c>
      <c r="H25" s="23">
        <f>IF(Orders!M25="","",Orders!M25-Reference!$B$17)</f>
        <v/>
      </c>
      <c r="I25" s="23">
        <f>IF(Orders!M25="","",Orders!M25-Reference!$B$18)</f>
        <v/>
      </c>
      <c r="J25" s="18">
        <f>IF(Orders!M25="","",Orders!M25-TODAY())</f>
        <v/>
      </c>
      <c r="K25" s="21">
        <f>IF(Orders!P25="","",IF(OR(Orders!P25="Delivered",Orders!P25="Paid in Full",Orders!P25="Cancelled"),"N","Y"))</f>
        <v/>
      </c>
    </row>
    <row r="26" ht="22" customHeight="1">
      <c r="A26" s="21">
        <f>IF(Orders!A26="","",Orders!A26)</f>
        <v/>
      </c>
      <c r="B26" s="21">
        <f>IF(Orders!C26="","",Orders!C26)</f>
        <v/>
      </c>
      <c r="C26" s="22">
        <f>IF(Orders!E26="","",Orders!E26)</f>
        <v/>
      </c>
      <c r="D26" s="18">
        <f>IF(Orders!F26="","",Orders!F26)</f>
        <v/>
      </c>
      <c r="E26" s="21">
        <f>IF(Orders!P26="","",Orders!P26)</f>
        <v/>
      </c>
      <c r="F26" s="23">
        <f>IF(Orders!M26="","",Orders!M26)</f>
        <v/>
      </c>
      <c r="G26" s="23">
        <f>IF(Orders!M26="","",Orders!M26-Reference!$B$16)</f>
        <v/>
      </c>
      <c r="H26" s="23">
        <f>IF(Orders!M26="","",Orders!M26-Reference!$B$17)</f>
        <v/>
      </c>
      <c r="I26" s="23">
        <f>IF(Orders!M26="","",Orders!M26-Reference!$B$18)</f>
        <v/>
      </c>
      <c r="J26" s="18">
        <f>IF(Orders!M26="","",Orders!M26-TODAY())</f>
        <v/>
      </c>
      <c r="K26" s="21">
        <f>IF(Orders!P26="","",IF(OR(Orders!P26="Delivered",Orders!P26="Paid in Full",Orders!P26="Cancelled"),"N","Y"))</f>
        <v/>
      </c>
    </row>
    <row r="27" ht="22" customHeight="1">
      <c r="A27" s="21">
        <f>IF(Orders!A27="","",Orders!A27)</f>
        <v/>
      </c>
      <c r="B27" s="21">
        <f>IF(Orders!C27="","",Orders!C27)</f>
        <v/>
      </c>
      <c r="C27" s="22">
        <f>IF(Orders!E27="","",Orders!E27)</f>
        <v/>
      </c>
      <c r="D27" s="18">
        <f>IF(Orders!F27="","",Orders!F27)</f>
        <v/>
      </c>
      <c r="E27" s="21">
        <f>IF(Orders!P27="","",Orders!P27)</f>
        <v/>
      </c>
      <c r="F27" s="23">
        <f>IF(Orders!M27="","",Orders!M27)</f>
        <v/>
      </c>
      <c r="G27" s="23">
        <f>IF(Orders!M27="","",Orders!M27-Reference!$B$16)</f>
        <v/>
      </c>
      <c r="H27" s="23">
        <f>IF(Orders!M27="","",Orders!M27-Reference!$B$17)</f>
        <v/>
      </c>
      <c r="I27" s="23">
        <f>IF(Orders!M27="","",Orders!M27-Reference!$B$18)</f>
        <v/>
      </c>
      <c r="J27" s="18">
        <f>IF(Orders!M27="","",Orders!M27-TODAY())</f>
        <v/>
      </c>
      <c r="K27" s="21">
        <f>IF(Orders!P27="","",IF(OR(Orders!P27="Delivered",Orders!P27="Paid in Full",Orders!P27="Cancelled"),"N","Y"))</f>
        <v/>
      </c>
    </row>
    <row r="28" ht="22" customHeight="1">
      <c r="A28" s="21">
        <f>IF(Orders!A28="","",Orders!A28)</f>
        <v/>
      </c>
      <c r="B28" s="21">
        <f>IF(Orders!C28="","",Orders!C28)</f>
        <v/>
      </c>
      <c r="C28" s="22">
        <f>IF(Orders!E28="","",Orders!E28)</f>
        <v/>
      </c>
      <c r="D28" s="18">
        <f>IF(Orders!F28="","",Orders!F28)</f>
        <v/>
      </c>
      <c r="E28" s="21">
        <f>IF(Orders!P28="","",Orders!P28)</f>
        <v/>
      </c>
      <c r="F28" s="23">
        <f>IF(Orders!M28="","",Orders!M28)</f>
        <v/>
      </c>
      <c r="G28" s="23">
        <f>IF(Orders!M28="","",Orders!M28-Reference!$B$16)</f>
        <v/>
      </c>
      <c r="H28" s="23">
        <f>IF(Orders!M28="","",Orders!M28-Reference!$B$17)</f>
        <v/>
      </c>
      <c r="I28" s="23">
        <f>IF(Orders!M28="","",Orders!M28-Reference!$B$18)</f>
        <v/>
      </c>
      <c r="J28" s="18">
        <f>IF(Orders!M28="","",Orders!M28-TODAY())</f>
        <v/>
      </c>
      <c r="K28" s="21">
        <f>IF(Orders!P28="","",IF(OR(Orders!P28="Delivered",Orders!P28="Paid in Full",Orders!P28="Cancelled"),"N","Y"))</f>
        <v/>
      </c>
    </row>
    <row r="29" ht="22" customHeight="1">
      <c r="A29" s="21">
        <f>IF(Orders!A29="","",Orders!A29)</f>
        <v/>
      </c>
      <c r="B29" s="21">
        <f>IF(Orders!C29="","",Orders!C29)</f>
        <v/>
      </c>
      <c r="C29" s="22">
        <f>IF(Orders!E29="","",Orders!E29)</f>
        <v/>
      </c>
      <c r="D29" s="18">
        <f>IF(Orders!F29="","",Orders!F29)</f>
        <v/>
      </c>
      <c r="E29" s="21">
        <f>IF(Orders!P29="","",Orders!P29)</f>
        <v/>
      </c>
      <c r="F29" s="23">
        <f>IF(Orders!M29="","",Orders!M29)</f>
        <v/>
      </c>
      <c r="G29" s="23">
        <f>IF(Orders!M29="","",Orders!M29-Reference!$B$16)</f>
        <v/>
      </c>
      <c r="H29" s="23">
        <f>IF(Orders!M29="","",Orders!M29-Reference!$B$17)</f>
        <v/>
      </c>
      <c r="I29" s="23">
        <f>IF(Orders!M29="","",Orders!M29-Reference!$B$18)</f>
        <v/>
      </c>
      <c r="J29" s="18">
        <f>IF(Orders!M29="","",Orders!M29-TODAY())</f>
        <v/>
      </c>
      <c r="K29" s="21">
        <f>IF(Orders!P29="","",IF(OR(Orders!P29="Delivered",Orders!P29="Paid in Full",Orders!P29="Cancelled"),"N","Y"))</f>
        <v/>
      </c>
    </row>
    <row r="30" ht="22" customHeight="1">
      <c r="A30" s="21">
        <f>IF(Orders!A30="","",Orders!A30)</f>
        <v/>
      </c>
      <c r="B30" s="21">
        <f>IF(Orders!C30="","",Orders!C30)</f>
        <v/>
      </c>
      <c r="C30" s="22">
        <f>IF(Orders!E30="","",Orders!E30)</f>
        <v/>
      </c>
      <c r="D30" s="18">
        <f>IF(Orders!F30="","",Orders!F30)</f>
        <v/>
      </c>
      <c r="E30" s="21">
        <f>IF(Orders!P30="","",Orders!P30)</f>
        <v/>
      </c>
      <c r="F30" s="23">
        <f>IF(Orders!M30="","",Orders!M30)</f>
        <v/>
      </c>
      <c r="G30" s="23">
        <f>IF(Orders!M30="","",Orders!M30-Reference!$B$16)</f>
        <v/>
      </c>
      <c r="H30" s="23">
        <f>IF(Orders!M30="","",Orders!M30-Reference!$B$17)</f>
        <v/>
      </c>
      <c r="I30" s="23">
        <f>IF(Orders!M30="","",Orders!M30-Reference!$B$18)</f>
        <v/>
      </c>
      <c r="J30" s="18">
        <f>IF(Orders!M30="","",Orders!M30-TODAY())</f>
        <v/>
      </c>
      <c r="K30" s="21">
        <f>IF(Orders!P30="","",IF(OR(Orders!P30="Delivered",Orders!P30="Paid in Full",Orders!P30="Cancelled"),"N","Y"))</f>
        <v/>
      </c>
    </row>
    <row r="31" ht="22" customHeight="1">
      <c r="A31" s="21">
        <f>IF(Orders!A31="","",Orders!A31)</f>
        <v/>
      </c>
      <c r="B31" s="21">
        <f>IF(Orders!C31="","",Orders!C31)</f>
        <v/>
      </c>
      <c r="C31" s="22">
        <f>IF(Orders!E31="","",Orders!E31)</f>
        <v/>
      </c>
      <c r="D31" s="18">
        <f>IF(Orders!F31="","",Orders!F31)</f>
        <v/>
      </c>
      <c r="E31" s="21">
        <f>IF(Orders!P31="","",Orders!P31)</f>
        <v/>
      </c>
      <c r="F31" s="23">
        <f>IF(Orders!M31="","",Orders!M31)</f>
        <v/>
      </c>
      <c r="G31" s="23">
        <f>IF(Orders!M31="","",Orders!M31-Reference!$B$16)</f>
        <v/>
      </c>
      <c r="H31" s="23">
        <f>IF(Orders!M31="","",Orders!M31-Reference!$B$17)</f>
        <v/>
      </c>
      <c r="I31" s="23">
        <f>IF(Orders!M31="","",Orders!M31-Reference!$B$18)</f>
        <v/>
      </c>
      <c r="J31" s="18">
        <f>IF(Orders!M31="","",Orders!M31-TODAY())</f>
        <v/>
      </c>
      <c r="K31" s="21">
        <f>IF(Orders!P31="","",IF(OR(Orders!P31="Delivered",Orders!P31="Paid in Full",Orders!P31="Cancelled"),"N","Y"))</f>
        <v/>
      </c>
    </row>
    <row r="32" ht="22" customHeight="1">
      <c r="A32" s="21">
        <f>IF(Orders!A32="","",Orders!A32)</f>
        <v/>
      </c>
      <c r="B32" s="21">
        <f>IF(Orders!C32="","",Orders!C32)</f>
        <v/>
      </c>
      <c r="C32" s="22">
        <f>IF(Orders!E32="","",Orders!E32)</f>
        <v/>
      </c>
      <c r="D32" s="18">
        <f>IF(Orders!F32="","",Orders!F32)</f>
        <v/>
      </c>
      <c r="E32" s="21">
        <f>IF(Orders!P32="","",Orders!P32)</f>
        <v/>
      </c>
      <c r="F32" s="23">
        <f>IF(Orders!M32="","",Orders!M32)</f>
        <v/>
      </c>
      <c r="G32" s="23">
        <f>IF(Orders!M32="","",Orders!M32-Reference!$B$16)</f>
        <v/>
      </c>
      <c r="H32" s="23">
        <f>IF(Orders!M32="","",Orders!M32-Reference!$B$17)</f>
        <v/>
      </c>
      <c r="I32" s="23">
        <f>IF(Orders!M32="","",Orders!M32-Reference!$B$18)</f>
        <v/>
      </c>
      <c r="J32" s="18">
        <f>IF(Orders!M32="","",Orders!M32-TODAY())</f>
        <v/>
      </c>
      <c r="K32" s="21">
        <f>IF(Orders!P32="","",IF(OR(Orders!P32="Delivered",Orders!P32="Paid in Full",Orders!P32="Cancelled"),"N","Y"))</f>
        <v/>
      </c>
    </row>
    <row r="33" ht="22" customHeight="1">
      <c r="A33" s="21">
        <f>IF(Orders!A33="","",Orders!A33)</f>
        <v/>
      </c>
      <c r="B33" s="21">
        <f>IF(Orders!C33="","",Orders!C33)</f>
        <v/>
      </c>
      <c r="C33" s="22">
        <f>IF(Orders!E33="","",Orders!E33)</f>
        <v/>
      </c>
      <c r="D33" s="18">
        <f>IF(Orders!F33="","",Orders!F33)</f>
        <v/>
      </c>
      <c r="E33" s="21">
        <f>IF(Orders!P33="","",Orders!P33)</f>
        <v/>
      </c>
      <c r="F33" s="23">
        <f>IF(Orders!M33="","",Orders!M33)</f>
        <v/>
      </c>
      <c r="G33" s="23">
        <f>IF(Orders!M33="","",Orders!M33-Reference!$B$16)</f>
        <v/>
      </c>
      <c r="H33" s="23">
        <f>IF(Orders!M33="","",Orders!M33-Reference!$B$17)</f>
        <v/>
      </c>
      <c r="I33" s="23">
        <f>IF(Orders!M33="","",Orders!M33-Reference!$B$18)</f>
        <v/>
      </c>
      <c r="J33" s="18">
        <f>IF(Orders!M33="","",Orders!M33-TODAY())</f>
        <v/>
      </c>
      <c r="K33" s="21">
        <f>IF(Orders!P33="","",IF(OR(Orders!P33="Delivered",Orders!P33="Paid in Full",Orders!P33="Cancelled"),"N","Y"))</f>
        <v/>
      </c>
    </row>
    <row r="34" ht="22" customHeight="1">
      <c r="A34" s="21">
        <f>IF(Orders!A34="","",Orders!A34)</f>
        <v/>
      </c>
      <c r="B34" s="21">
        <f>IF(Orders!C34="","",Orders!C34)</f>
        <v/>
      </c>
      <c r="C34" s="22">
        <f>IF(Orders!E34="","",Orders!E34)</f>
        <v/>
      </c>
      <c r="D34" s="18">
        <f>IF(Orders!F34="","",Orders!F34)</f>
        <v/>
      </c>
      <c r="E34" s="21">
        <f>IF(Orders!P34="","",Orders!P34)</f>
        <v/>
      </c>
      <c r="F34" s="23">
        <f>IF(Orders!M34="","",Orders!M34)</f>
        <v/>
      </c>
      <c r="G34" s="23">
        <f>IF(Orders!M34="","",Orders!M34-Reference!$B$16)</f>
        <v/>
      </c>
      <c r="H34" s="23">
        <f>IF(Orders!M34="","",Orders!M34-Reference!$B$17)</f>
        <v/>
      </c>
      <c r="I34" s="23">
        <f>IF(Orders!M34="","",Orders!M34-Reference!$B$18)</f>
        <v/>
      </c>
      <c r="J34" s="18">
        <f>IF(Orders!M34="","",Orders!M34-TODAY())</f>
        <v/>
      </c>
      <c r="K34" s="21">
        <f>IF(Orders!P34="","",IF(OR(Orders!P34="Delivered",Orders!P34="Paid in Full",Orders!P34="Cancelled"),"N","Y"))</f>
        <v/>
      </c>
    </row>
    <row r="35" ht="22" customHeight="1">
      <c r="A35" s="21">
        <f>IF(Orders!A35="","",Orders!A35)</f>
        <v/>
      </c>
      <c r="B35" s="21">
        <f>IF(Orders!C35="","",Orders!C35)</f>
        <v/>
      </c>
      <c r="C35" s="22">
        <f>IF(Orders!E35="","",Orders!E35)</f>
        <v/>
      </c>
      <c r="D35" s="18">
        <f>IF(Orders!F35="","",Orders!F35)</f>
        <v/>
      </c>
      <c r="E35" s="21">
        <f>IF(Orders!P35="","",Orders!P35)</f>
        <v/>
      </c>
      <c r="F35" s="23">
        <f>IF(Orders!M35="","",Orders!M35)</f>
        <v/>
      </c>
      <c r="G35" s="23">
        <f>IF(Orders!M35="","",Orders!M35-Reference!$B$16)</f>
        <v/>
      </c>
      <c r="H35" s="23">
        <f>IF(Orders!M35="","",Orders!M35-Reference!$B$17)</f>
        <v/>
      </c>
      <c r="I35" s="23">
        <f>IF(Orders!M35="","",Orders!M35-Reference!$B$18)</f>
        <v/>
      </c>
      <c r="J35" s="18">
        <f>IF(Orders!M35="","",Orders!M35-TODAY())</f>
        <v/>
      </c>
      <c r="K35" s="21">
        <f>IF(Orders!P35="","",IF(OR(Orders!P35="Delivered",Orders!P35="Paid in Full",Orders!P35="Cancelled"),"N","Y"))</f>
        <v/>
      </c>
    </row>
    <row r="36" ht="22" customHeight="1">
      <c r="A36" s="21">
        <f>IF(Orders!A36="","",Orders!A36)</f>
        <v/>
      </c>
      <c r="B36" s="21">
        <f>IF(Orders!C36="","",Orders!C36)</f>
        <v/>
      </c>
      <c r="C36" s="22">
        <f>IF(Orders!E36="","",Orders!E36)</f>
        <v/>
      </c>
      <c r="D36" s="18">
        <f>IF(Orders!F36="","",Orders!F36)</f>
        <v/>
      </c>
      <c r="E36" s="21">
        <f>IF(Orders!P36="","",Orders!P36)</f>
        <v/>
      </c>
      <c r="F36" s="23">
        <f>IF(Orders!M36="","",Orders!M36)</f>
        <v/>
      </c>
      <c r="G36" s="23">
        <f>IF(Orders!M36="","",Orders!M36-Reference!$B$16)</f>
        <v/>
      </c>
      <c r="H36" s="23">
        <f>IF(Orders!M36="","",Orders!M36-Reference!$B$17)</f>
        <v/>
      </c>
      <c r="I36" s="23">
        <f>IF(Orders!M36="","",Orders!M36-Reference!$B$18)</f>
        <v/>
      </c>
      <c r="J36" s="18">
        <f>IF(Orders!M36="","",Orders!M36-TODAY())</f>
        <v/>
      </c>
      <c r="K36" s="21">
        <f>IF(Orders!P36="","",IF(OR(Orders!P36="Delivered",Orders!P36="Paid in Full",Orders!P36="Cancelled"),"N","Y"))</f>
        <v/>
      </c>
    </row>
    <row r="37" ht="22" customHeight="1">
      <c r="A37" s="21">
        <f>IF(Orders!A37="","",Orders!A37)</f>
        <v/>
      </c>
      <c r="B37" s="21">
        <f>IF(Orders!C37="","",Orders!C37)</f>
        <v/>
      </c>
      <c r="C37" s="22">
        <f>IF(Orders!E37="","",Orders!E37)</f>
        <v/>
      </c>
      <c r="D37" s="18">
        <f>IF(Orders!F37="","",Orders!F37)</f>
        <v/>
      </c>
      <c r="E37" s="21">
        <f>IF(Orders!P37="","",Orders!P37)</f>
        <v/>
      </c>
      <c r="F37" s="23">
        <f>IF(Orders!M37="","",Orders!M37)</f>
        <v/>
      </c>
      <c r="G37" s="23">
        <f>IF(Orders!M37="","",Orders!M37-Reference!$B$16)</f>
        <v/>
      </c>
      <c r="H37" s="23">
        <f>IF(Orders!M37="","",Orders!M37-Reference!$B$17)</f>
        <v/>
      </c>
      <c r="I37" s="23">
        <f>IF(Orders!M37="","",Orders!M37-Reference!$B$18)</f>
        <v/>
      </c>
      <c r="J37" s="18">
        <f>IF(Orders!M37="","",Orders!M37-TODAY())</f>
        <v/>
      </c>
      <c r="K37" s="21">
        <f>IF(Orders!P37="","",IF(OR(Orders!P37="Delivered",Orders!P37="Paid in Full",Orders!P37="Cancelled"),"N","Y"))</f>
        <v/>
      </c>
    </row>
    <row r="38" ht="22" customHeight="1">
      <c r="A38" s="21">
        <f>IF(Orders!A38="","",Orders!A38)</f>
        <v/>
      </c>
      <c r="B38" s="21">
        <f>IF(Orders!C38="","",Orders!C38)</f>
        <v/>
      </c>
      <c r="C38" s="22">
        <f>IF(Orders!E38="","",Orders!E38)</f>
        <v/>
      </c>
      <c r="D38" s="18">
        <f>IF(Orders!F38="","",Orders!F38)</f>
        <v/>
      </c>
      <c r="E38" s="21">
        <f>IF(Orders!P38="","",Orders!P38)</f>
        <v/>
      </c>
      <c r="F38" s="23">
        <f>IF(Orders!M38="","",Orders!M38)</f>
        <v/>
      </c>
      <c r="G38" s="23">
        <f>IF(Orders!M38="","",Orders!M38-Reference!$B$16)</f>
        <v/>
      </c>
      <c r="H38" s="23">
        <f>IF(Orders!M38="","",Orders!M38-Reference!$B$17)</f>
        <v/>
      </c>
      <c r="I38" s="23">
        <f>IF(Orders!M38="","",Orders!M38-Reference!$B$18)</f>
        <v/>
      </c>
      <c r="J38" s="18">
        <f>IF(Orders!M38="","",Orders!M38-TODAY())</f>
        <v/>
      </c>
      <c r="K38" s="21">
        <f>IF(Orders!P38="","",IF(OR(Orders!P38="Delivered",Orders!P38="Paid in Full",Orders!P38="Cancelled"),"N","Y"))</f>
        <v/>
      </c>
    </row>
    <row r="39" ht="22" customHeight="1">
      <c r="A39" s="21">
        <f>IF(Orders!A39="","",Orders!A39)</f>
        <v/>
      </c>
      <c r="B39" s="21">
        <f>IF(Orders!C39="","",Orders!C39)</f>
        <v/>
      </c>
      <c r="C39" s="22">
        <f>IF(Orders!E39="","",Orders!E39)</f>
        <v/>
      </c>
      <c r="D39" s="18">
        <f>IF(Orders!F39="","",Orders!F39)</f>
        <v/>
      </c>
      <c r="E39" s="21">
        <f>IF(Orders!P39="","",Orders!P39)</f>
        <v/>
      </c>
      <c r="F39" s="23">
        <f>IF(Orders!M39="","",Orders!M39)</f>
        <v/>
      </c>
      <c r="G39" s="23">
        <f>IF(Orders!M39="","",Orders!M39-Reference!$B$16)</f>
        <v/>
      </c>
      <c r="H39" s="23">
        <f>IF(Orders!M39="","",Orders!M39-Reference!$B$17)</f>
        <v/>
      </c>
      <c r="I39" s="23">
        <f>IF(Orders!M39="","",Orders!M39-Reference!$B$18)</f>
        <v/>
      </c>
      <c r="J39" s="18">
        <f>IF(Orders!M39="","",Orders!M39-TODAY())</f>
        <v/>
      </c>
      <c r="K39" s="21">
        <f>IF(Orders!P39="","",IF(OR(Orders!P39="Delivered",Orders!P39="Paid in Full",Orders!P39="Cancelled"),"N","Y"))</f>
        <v/>
      </c>
    </row>
    <row r="40" ht="22" customHeight="1">
      <c r="A40" s="21">
        <f>IF(Orders!A40="","",Orders!A40)</f>
        <v/>
      </c>
      <c r="B40" s="21">
        <f>IF(Orders!C40="","",Orders!C40)</f>
        <v/>
      </c>
      <c r="C40" s="22">
        <f>IF(Orders!E40="","",Orders!E40)</f>
        <v/>
      </c>
      <c r="D40" s="18">
        <f>IF(Orders!F40="","",Orders!F40)</f>
        <v/>
      </c>
      <c r="E40" s="21">
        <f>IF(Orders!P40="","",Orders!P40)</f>
        <v/>
      </c>
      <c r="F40" s="23">
        <f>IF(Orders!M40="","",Orders!M40)</f>
        <v/>
      </c>
      <c r="G40" s="23">
        <f>IF(Orders!M40="","",Orders!M40-Reference!$B$16)</f>
        <v/>
      </c>
      <c r="H40" s="23">
        <f>IF(Orders!M40="","",Orders!M40-Reference!$B$17)</f>
        <v/>
      </c>
      <c r="I40" s="23">
        <f>IF(Orders!M40="","",Orders!M40-Reference!$B$18)</f>
        <v/>
      </c>
      <c r="J40" s="18">
        <f>IF(Orders!M40="","",Orders!M40-TODAY())</f>
        <v/>
      </c>
      <c r="K40" s="21">
        <f>IF(Orders!P40="","",IF(OR(Orders!P40="Delivered",Orders!P40="Paid in Full",Orders!P40="Cancelled"),"N","Y"))</f>
        <v/>
      </c>
    </row>
    <row r="41" ht="22" customHeight="1">
      <c r="A41" s="21">
        <f>IF(Orders!A41="","",Orders!A41)</f>
        <v/>
      </c>
      <c r="B41" s="21">
        <f>IF(Orders!C41="","",Orders!C41)</f>
        <v/>
      </c>
      <c r="C41" s="22">
        <f>IF(Orders!E41="","",Orders!E41)</f>
        <v/>
      </c>
      <c r="D41" s="18">
        <f>IF(Orders!F41="","",Orders!F41)</f>
        <v/>
      </c>
      <c r="E41" s="21">
        <f>IF(Orders!P41="","",Orders!P41)</f>
        <v/>
      </c>
      <c r="F41" s="23">
        <f>IF(Orders!M41="","",Orders!M41)</f>
        <v/>
      </c>
      <c r="G41" s="23">
        <f>IF(Orders!M41="","",Orders!M41-Reference!$B$16)</f>
        <v/>
      </c>
      <c r="H41" s="23">
        <f>IF(Orders!M41="","",Orders!M41-Reference!$B$17)</f>
        <v/>
      </c>
      <c r="I41" s="23">
        <f>IF(Orders!M41="","",Orders!M41-Reference!$B$18)</f>
        <v/>
      </c>
      <c r="J41" s="18">
        <f>IF(Orders!M41="","",Orders!M41-TODAY())</f>
        <v/>
      </c>
      <c r="K41" s="21">
        <f>IF(Orders!P41="","",IF(OR(Orders!P41="Delivered",Orders!P41="Paid in Full",Orders!P41="Cancelled"),"N","Y"))</f>
        <v/>
      </c>
    </row>
    <row r="42" ht="22" customHeight="1">
      <c r="A42" s="21">
        <f>IF(Orders!A42="","",Orders!A42)</f>
        <v/>
      </c>
      <c r="B42" s="21">
        <f>IF(Orders!C42="","",Orders!C42)</f>
        <v/>
      </c>
      <c r="C42" s="22">
        <f>IF(Orders!E42="","",Orders!E42)</f>
        <v/>
      </c>
      <c r="D42" s="18">
        <f>IF(Orders!F42="","",Orders!F42)</f>
        <v/>
      </c>
      <c r="E42" s="21">
        <f>IF(Orders!P42="","",Orders!P42)</f>
        <v/>
      </c>
      <c r="F42" s="23">
        <f>IF(Orders!M42="","",Orders!M42)</f>
        <v/>
      </c>
      <c r="G42" s="23">
        <f>IF(Orders!M42="","",Orders!M42-Reference!$B$16)</f>
        <v/>
      </c>
      <c r="H42" s="23">
        <f>IF(Orders!M42="","",Orders!M42-Reference!$B$17)</f>
        <v/>
      </c>
      <c r="I42" s="23">
        <f>IF(Orders!M42="","",Orders!M42-Reference!$B$18)</f>
        <v/>
      </c>
      <c r="J42" s="18">
        <f>IF(Orders!M42="","",Orders!M42-TODAY())</f>
        <v/>
      </c>
      <c r="K42" s="21">
        <f>IF(Orders!P42="","",IF(OR(Orders!P42="Delivered",Orders!P42="Paid in Full",Orders!P42="Cancelled"),"N","Y"))</f>
        <v/>
      </c>
    </row>
    <row r="45" ht="22" customHeight="1">
      <c r="A45" s="3" t="inlineStr">
        <is>
          <t>READING THE CALENDAR</t>
        </is>
      </c>
    </row>
    <row r="46" ht="20" customHeight="1">
      <c r="A46" s="4" t="inlineStr">
        <is>
          <t xml:space="preserve">   • RED row — delivery in the next 0–2 days. Bake day is now or already past. This is the order on the counter.</t>
        </is>
      </c>
    </row>
    <row r="47" ht="20" customHeight="1">
      <c r="A47" s="4" t="inlineStr">
        <is>
          <t xml:space="preserve">   • AMBER row — delivery in 3–7 days. Decorate day is in the window; shop day is now or yesterday.</t>
        </is>
      </c>
    </row>
    <row r="48" ht="20" customHeight="1">
      <c r="A48" s="4" t="inlineStr">
        <is>
          <t xml:space="preserve">   • Plain row, Active=Y — future order on the books. The Shop By column tells you when to start the supply run.</t>
        </is>
      </c>
    </row>
    <row r="49" ht="20" customHeight="1">
      <c r="A49" s="4" t="inlineStr">
        <is>
          <t xml:space="preserve">   • Plain row, Active=N — already delivered or cancelled. Kept for the audit trail and the Customers tab rollup.</t>
        </is>
      </c>
    </row>
  </sheetData>
  <mergeCells count="7">
    <mergeCell ref="A48:K48"/>
    <mergeCell ref="A2:K2"/>
    <mergeCell ref="A1:K1"/>
    <mergeCell ref="A49:K49"/>
    <mergeCell ref="A47:K47"/>
    <mergeCell ref="A46:K46"/>
    <mergeCell ref="A45:K45"/>
  </mergeCells>
  <conditionalFormatting sqref="A5:K42">
    <cfRule type="expression" priority="1" dxfId="0" stopIfTrue="0">
      <formula>AND($K5="Y",$J5&gt;=0,$J5&lt;=2)</formula>
    </cfRule>
    <cfRule type="expression" priority="2" dxfId="1" stopIfTrue="0">
      <formula>AND($K5="Y",$J5&gt;=3,$J5&lt;=7)</formula>
    </cfRule>
  </conditionalFormatting>
  <pageMargins left="0.75" right="0.75" top="1" bottom="1" header="0.5" footer="0.5"/>
</worksheet>
</file>

<file path=xl/worksheets/sheet4.xml><?xml version="1.0" encoding="utf-8"?>
<worksheet xmlns="http://schemas.openxmlformats.org/spreadsheetml/2006/main">
  <sheetPr>
    <outlinePr summaryBelow="1" summaryRight="1"/>
    <pageSetUpPr/>
  </sheetPr>
  <dimension ref="A1:G44"/>
  <sheetViews>
    <sheetView showGridLines="0" workbookViewId="0">
      <pane ySplit="4" topLeftCell="A5" activePane="bottomLeft" state="frozen"/>
      <selection pane="bottomLeft" activeCell="A1" sqref="A1"/>
    </sheetView>
  </sheetViews>
  <sheetFormatPr baseColWidth="8" defaultRowHeight="15"/>
  <cols>
    <col width="22" customWidth="1" min="1" max="1"/>
    <col width="24" customWidth="1" min="2" max="2"/>
    <col width="14" customWidth="1" min="3" max="3"/>
    <col width="14" customWidth="1" min="4" max="4"/>
    <col width="14" customWidth="1" min="5" max="5"/>
    <col width="14" customWidth="1" min="6" max="6"/>
    <col width="36" customWidth="1" min="7" max="7"/>
  </cols>
  <sheetData>
    <row r="1" ht="22" customHeight="1">
      <c r="A1" s="9" t="inlineStr">
        <is>
          <t>Customers — repeat-buyer rollup from the Orders tab</t>
        </is>
      </c>
    </row>
    <row r="2" ht="26" customHeight="1">
      <c r="A2" s="10" t="inlineStr">
        <is>
          <t>Yellow = your input (customer name, contact, preferences). Gray = formula. Type the customer name EXACTLY as it appears on the Orders tab — the rollups match by string.</t>
        </is>
      </c>
    </row>
    <row r="3" ht="6" customHeight="1"/>
    <row r="4" ht="28" customHeight="1">
      <c r="A4" s="11" t="inlineStr">
        <is>
          <t>Customer</t>
        </is>
      </c>
      <c r="B4" s="11" t="inlineStr">
        <is>
          <t>Contact</t>
        </is>
      </c>
      <c r="C4" s="11" t="inlineStr">
        <is>
          <t>Total orders</t>
        </is>
      </c>
      <c r="D4" s="11" t="inlineStr">
        <is>
          <t>Total spend</t>
        </is>
      </c>
      <c r="E4" s="11" t="inlineStr">
        <is>
          <t>Avg order $</t>
        </is>
      </c>
      <c r="F4" s="11" t="inlineStr">
        <is>
          <t>Last order</t>
        </is>
      </c>
      <c r="G4" s="11" t="inlineStr">
        <is>
          <t>Preferences</t>
        </is>
      </c>
    </row>
    <row r="5" ht="24" customHeight="1">
      <c r="A5" s="12" t="inlineStr">
        <is>
          <t>Maria Hernandez</t>
        </is>
      </c>
      <c r="B5" s="12" t="inlineStr">
        <is>
          <t>(503) 555-0132</t>
        </is>
      </c>
      <c r="C5" s="18">
        <f>COUNTIF(Orders!$C$5:$C$42,$A5)</f>
        <v/>
      </c>
      <c r="D5" s="17">
        <f>SUMIF(Orders!$C$5:$C$42,$A5,Orders!$I$5:$I$42)</f>
        <v/>
      </c>
      <c r="E5" s="17">
        <f>IF(C5=0,0,D5/C5)</f>
        <v/>
      </c>
      <c r="F5" s="23">
        <f>IFERROR(MAX(IF(Orders!$C$5:$C$42=$A5,Orders!$M$5:$M$42)),"")</f>
        <v/>
      </c>
      <c r="G5" s="14" t="inlineStr">
        <is>
          <t>Birthday cake regular — prefers vanilla bean buttercream</t>
        </is>
      </c>
    </row>
    <row r="6" ht="24" customHeight="1">
      <c r="A6" s="12" t="inlineStr">
        <is>
          <t>Priya Patel</t>
        </is>
      </c>
      <c r="B6" s="12" t="inlineStr">
        <is>
          <t>priya.patel@example.com</t>
        </is>
      </c>
      <c r="C6" s="18">
        <f>COUNTIF(Orders!$C$5:$C$42,$A6)</f>
        <v/>
      </c>
      <c r="D6" s="17">
        <f>SUMIF(Orders!$C$5:$C$42,$A6,Orders!$I$5:$I$42)</f>
        <v/>
      </c>
      <c r="E6" s="17">
        <f>IF(C6=0,0,D6/C6)</f>
        <v/>
      </c>
      <c r="F6" s="23">
        <f>IFERROR(MAX(IF(Orders!$C$5:$C$42=$A6,Orders!$M$5:$M$42)),"")</f>
        <v/>
      </c>
      <c r="G6" s="14" t="inlineStr">
        <is>
          <t>Wedding cake; lavender lemon flavor; tree-nut sensitive</t>
        </is>
      </c>
    </row>
    <row r="7" ht="24" customHeight="1">
      <c r="A7" s="12" t="inlineStr">
        <is>
          <t>Daniel Chen</t>
        </is>
      </c>
      <c r="B7" s="12" t="inlineStr">
        <is>
          <t>(312) 555-0188</t>
        </is>
      </c>
      <c r="C7" s="18">
        <f>COUNTIF(Orders!$C$5:$C$42,$A7)</f>
        <v/>
      </c>
      <c r="D7" s="17">
        <f>SUMIF(Orders!$C$5:$C$42,$A7,Orders!$I$5:$I$42)</f>
        <v/>
      </c>
      <c r="E7" s="17">
        <f>IF(C7=0,0,D7/C7)</f>
        <v/>
      </c>
      <c r="F7" s="23">
        <f>IFERROR(MAX(IF(Orders!$C$5:$C$42=$A7,Orders!$M$5:$M$42)),"")</f>
        <v/>
      </c>
      <c r="G7" s="14" t="inlineStr">
        <is>
          <t>Decorated sugar cookies; egg-free; pastel palette</t>
        </is>
      </c>
    </row>
    <row r="8" ht="24" customHeight="1">
      <c r="A8" s="12" t="inlineStr">
        <is>
          <t>Sarah O'Brien</t>
        </is>
      </c>
      <c r="B8" s="12" t="inlineStr">
        <is>
          <t>sarahob@example.com</t>
        </is>
      </c>
      <c r="C8" s="18">
        <f>COUNTIF(Orders!$C$5:$C$42,$A8)</f>
        <v/>
      </c>
      <c r="D8" s="17">
        <f>SUMIF(Orders!$C$5:$C$42,$A8,Orders!$I$5:$I$42)</f>
        <v/>
      </c>
      <c r="E8" s="17">
        <f>IF(C8=0,0,D8/C8)</f>
        <v/>
      </c>
      <c r="F8" s="23">
        <f>IFERROR(MAX(IF(Orders!$C$5:$C$42=$A8,Orders!$M$5:$M$42)),"")</f>
        <v/>
      </c>
      <c r="G8" s="14" t="inlineStr">
        <is>
          <t>GF/DF; uses dedicated GF prep board</t>
        </is>
      </c>
    </row>
    <row r="9" ht="24" customHeight="1">
      <c r="A9" s="12" t="inlineStr">
        <is>
          <t>James Wilson</t>
        </is>
      </c>
      <c r="B9" s="12" t="inlineStr">
        <is>
          <t>(415) 555-0207</t>
        </is>
      </c>
      <c r="C9" s="18">
        <f>COUNTIF(Orders!$C$5:$C$42,$A9)</f>
        <v/>
      </c>
      <c r="D9" s="17">
        <f>SUMIF(Orders!$C$5:$C$42,$A9,Orders!$I$5:$I$42)</f>
        <v/>
      </c>
      <c r="E9" s="17">
        <f>IF(C9=0,0,D9/C9)</f>
        <v/>
      </c>
      <c r="F9" s="23">
        <f>IFERROR(MAX(IF(Orders!$C$5:$C$42=$A9,Orders!$M$5:$M$42)),"")</f>
        <v/>
      </c>
      <c r="G9" s="14" t="inlineStr">
        <is>
          <t>Saturday market sourdough subscriber</t>
        </is>
      </c>
    </row>
    <row r="10" ht="24" customHeight="1">
      <c r="A10" s="12" t="inlineStr">
        <is>
          <t>Aiyana Begay</t>
        </is>
      </c>
      <c r="B10" s="12" t="inlineStr">
        <is>
          <t>aiyana.b@example.com</t>
        </is>
      </c>
      <c r="C10" s="18">
        <f>COUNTIF(Orders!$C$5:$C$42,$A10)</f>
        <v/>
      </c>
      <c r="D10" s="17">
        <f>SUMIF(Orders!$C$5:$C$42,$A10,Orders!$I$5:$I$42)</f>
        <v/>
      </c>
      <c r="E10" s="17">
        <f>IF(C10=0,0,D10/C10)</f>
        <v/>
      </c>
      <c r="F10" s="23">
        <f>IFERROR(MAX(IF(Orders!$C$5:$C$42=$A10,Orders!$M$5:$M$42)),"")</f>
        <v/>
      </c>
      <c r="G10" s="14" t="inlineStr">
        <is>
          <t>Macaron orders; almond-positive (no other tree nuts)</t>
        </is>
      </c>
    </row>
    <row r="11" ht="24" customHeight="1">
      <c r="A11" s="12" t="inlineStr">
        <is>
          <t>Robert Schmidt</t>
        </is>
      </c>
      <c r="B11" s="12" t="inlineStr">
        <is>
          <t>rs@example.com</t>
        </is>
      </c>
      <c r="C11" s="18">
        <f>COUNTIF(Orders!$C$5:$C$42,$A11)</f>
        <v/>
      </c>
      <c r="D11" s="17">
        <f>SUMIF(Orders!$C$5:$C$42,$A11,Orders!$I$5:$I$42)</f>
        <v/>
      </c>
      <c r="E11" s="17">
        <f>IF(C11=0,0,D11/C11)</f>
        <v/>
      </c>
      <c r="F11" s="23">
        <f>IFERROR(MAX(IF(Orders!$C$5:$C$42=$A11,Orders!$M$5:$M$42)),"")</f>
        <v/>
      </c>
      <c r="G11" s="14" t="inlineStr">
        <is>
          <t>Father's Day pie box (annual)</t>
        </is>
      </c>
    </row>
    <row r="12" ht="24" customHeight="1">
      <c r="A12" s="12" t="inlineStr">
        <is>
          <t>Lila Goldberg</t>
        </is>
      </c>
      <c r="B12" s="12" t="inlineStr">
        <is>
          <t>(202) 555-0166</t>
        </is>
      </c>
      <c r="C12" s="18">
        <f>COUNTIF(Orders!$C$5:$C$42,$A12)</f>
        <v/>
      </c>
      <c r="D12" s="17">
        <f>SUMIF(Orders!$C$5:$C$42,$A12,Orders!$I$5:$I$42)</f>
        <v/>
      </c>
      <c r="E12" s="17">
        <f>IF(C12=0,0,D12/C12)</f>
        <v/>
      </c>
      <c r="F12" s="23">
        <f>IFERROR(MAX(IF(Orders!$C$5:$C$42=$A12,Orders!$M$5:$M$42)),"")</f>
        <v/>
      </c>
      <c r="G12" s="14" t="inlineStr">
        <is>
          <t>Vegan cupcakes; office birthdays</t>
        </is>
      </c>
    </row>
    <row r="13" ht="22" customHeight="1">
      <c r="A13" s="12" t="n"/>
      <c r="B13" s="12" t="n"/>
      <c r="C13" s="18">
        <f>IF($A13="",0,COUNTIF(Orders!$C$5:$C$42,$A13))</f>
        <v/>
      </c>
      <c r="D13" s="17">
        <f>IF($A13="",0,SUMIF(Orders!$C$5:$C$42,$A13,Orders!$I$5:$I$42))</f>
        <v/>
      </c>
      <c r="E13" s="17">
        <f>IF(C13=0,0,D13/C13)</f>
        <v/>
      </c>
      <c r="F13" s="23">
        <f>IFERROR(MAX(IF(Orders!$C$5:$C$42=$A13,Orders!$M$5:$M$42)),"")</f>
        <v/>
      </c>
      <c r="G13" s="12" t="n"/>
    </row>
    <row r="14" ht="22" customHeight="1">
      <c r="A14" s="12" t="n"/>
      <c r="B14" s="12" t="n"/>
      <c r="C14" s="18">
        <f>IF($A14="",0,COUNTIF(Orders!$C$5:$C$42,$A14))</f>
        <v/>
      </c>
      <c r="D14" s="17">
        <f>IF($A14="",0,SUMIF(Orders!$C$5:$C$42,$A14,Orders!$I$5:$I$42))</f>
        <v/>
      </c>
      <c r="E14" s="17">
        <f>IF(C14=0,0,D14/C14)</f>
        <v/>
      </c>
      <c r="F14" s="23">
        <f>IFERROR(MAX(IF(Orders!$C$5:$C$42=$A14,Orders!$M$5:$M$42)),"")</f>
        <v/>
      </c>
      <c r="G14" s="12" t="n"/>
    </row>
    <row r="15" ht="22" customHeight="1">
      <c r="A15" s="12" t="n"/>
      <c r="B15" s="12" t="n"/>
      <c r="C15" s="18">
        <f>IF($A15="",0,COUNTIF(Orders!$C$5:$C$42,$A15))</f>
        <v/>
      </c>
      <c r="D15" s="17">
        <f>IF($A15="",0,SUMIF(Orders!$C$5:$C$42,$A15,Orders!$I$5:$I$42))</f>
        <v/>
      </c>
      <c r="E15" s="17">
        <f>IF(C15=0,0,D15/C15)</f>
        <v/>
      </c>
      <c r="F15" s="23">
        <f>IFERROR(MAX(IF(Orders!$C$5:$C$42=$A15,Orders!$M$5:$M$42)),"")</f>
        <v/>
      </c>
      <c r="G15" s="12" t="n"/>
    </row>
    <row r="16" ht="22" customHeight="1">
      <c r="A16" s="12" t="n"/>
      <c r="B16" s="12" t="n"/>
      <c r="C16" s="18">
        <f>IF($A16="",0,COUNTIF(Orders!$C$5:$C$42,$A16))</f>
        <v/>
      </c>
      <c r="D16" s="17">
        <f>IF($A16="",0,SUMIF(Orders!$C$5:$C$42,$A16,Orders!$I$5:$I$42))</f>
        <v/>
      </c>
      <c r="E16" s="17">
        <f>IF(C16=0,0,D16/C16)</f>
        <v/>
      </c>
      <c r="F16" s="23">
        <f>IFERROR(MAX(IF(Orders!$C$5:$C$42=$A16,Orders!$M$5:$M$42)),"")</f>
        <v/>
      </c>
      <c r="G16" s="12" t="n"/>
    </row>
    <row r="17" ht="22" customHeight="1">
      <c r="A17" s="12" t="n"/>
      <c r="B17" s="12" t="n"/>
      <c r="C17" s="18">
        <f>IF($A17="",0,COUNTIF(Orders!$C$5:$C$42,$A17))</f>
        <v/>
      </c>
      <c r="D17" s="17">
        <f>IF($A17="",0,SUMIF(Orders!$C$5:$C$42,$A17,Orders!$I$5:$I$42))</f>
        <v/>
      </c>
      <c r="E17" s="17">
        <f>IF(C17=0,0,D17/C17)</f>
        <v/>
      </c>
      <c r="F17" s="23">
        <f>IFERROR(MAX(IF(Orders!$C$5:$C$42=$A17,Orders!$M$5:$M$42)),"")</f>
        <v/>
      </c>
      <c r="G17" s="12" t="n"/>
    </row>
    <row r="18" ht="22" customHeight="1">
      <c r="A18" s="12" t="n"/>
      <c r="B18" s="12" t="n"/>
      <c r="C18" s="18">
        <f>IF($A18="",0,COUNTIF(Orders!$C$5:$C$42,$A18))</f>
        <v/>
      </c>
      <c r="D18" s="17">
        <f>IF($A18="",0,SUMIF(Orders!$C$5:$C$42,$A18,Orders!$I$5:$I$42))</f>
        <v/>
      </c>
      <c r="E18" s="17">
        <f>IF(C18=0,0,D18/C18)</f>
        <v/>
      </c>
      <c r="F18" s="23">
        <f>IFERROR(MAX(IF(Orders!$C$5:$C$42=$A18,Orders!$M$5:$M$42)),"")</f>
        <v/>
      </c>
      <c r="G18" s="12" t="n"/>
    </row>
    <row r="19" ht="22" customHeight="1">
      <c r="A19" s="12" t="n"/>
      <c r="B19" s="12" t="n"/>
      <c r="C19" s="18">
        <f>IF($A19="",0,COUNTIF(Orders!$C$5:$C$42,$A19))</f>
        <v/>
      </c>
      <c r="D19" s="17">
        <f>IF($A19="",0,SUMIF(Orders!$C$5:$C$42,$A19,Orders!$I$5:$I$42))</f>
        <v/>
      </c>
      <c r="E19" s="17">
        <f>IF(C19=0,0,D19/C19)</f>
        <v/>
      </c>
      <c r="F19" s="23">
        <f>IFERROR(MAX(IF(Orders!$C$5:$C$42=$A19,Orders!$M$5:$M$42)),"")</f>
        <v/>
      </c>
      <c r="G19" s="12" t="n"/>
    </row>
    <row r="20" ht="22" customHeight="1">
      <c r="A20" s="12" t="n"/>
      <c r="B20" s="12" t="n"/>
      <c r="C20" s="18">
        <f>IF($A20="",0,COUNTIF(Orders!$C$5:$C$42,$A20))</f>
        <v/>
      </c>
      <c r="D20" s="17">
        <f>IF($A20="",0,SUMIF(Orders!$C$5:$C$42,$A20,Orders!$I$5:$I$42))</f>
        <v/>
      </c>
      <c r="E20" s="17">
        <f>IF(C20=0,0,D20/C20)</f>
        <v/>
      </c>
      <c r="F20" s="23">
        <f>IFERROR(MAX(IF(Orders!$C$5:$C$42=$A20,Orders!$M$5:$M$42)),"")</f>
        <v/>
      </c>
      <c r="G20" s="12" t="n"/>
    </row>
    <row r="21" ht="22" customHeight="1">
      <c r="A21" s="12" t="n"/>
      <c r="B21" s="12" t="n"/>
      <c r="C21" s="18">
        <f>IF($A21="",0,COUNTIF(Orders!$C$5:$C$42,$A21))</f>
        <v/>
      </c>
      <c r="D21" s="17">
        <f>IF($A21="",0,SUMIF(Orders!$C$5:$C$42,$A21,Orders!$I$5:$I$42))</f>
        <v/>
      </c>
      <c r="E21" s="17">
        <f>IF(C21=0,0,D21/C21)</f>
        <v/>
      </c>
      <c r="F21" s="23">
        <f>IFERROR(MAX(IF(Orders!$C$5:$C$42=$A21,Orders!$M$5:$M$42)),"")</f>
        <v/>
      </c>
      <c r="G21" s="12" t="n"/>
    </row>
    <row r="22" ht="22" customHeight="1">
      <c r="A22" s="12" t="n"/>
      <c r="B22" s="12" t="n"/>
      <c r="C22" s="18">
        <f>IF($A22="",0,COUNTIF(Orders!$C$5:$C$42,$A22))</f>
        <v/>
      </c>
      <c r="D22" s="17">
        <f>IF($A22="",0,SUMIF(Orders!$C$5:$C$42,$A22,Orders!$I$5:$I$42))</f>
        <v/>
      </c>
      <c r="E22" s="17">
        <f>IF(C22=0,0,D22/C22)</f>
        <v/>
      </c>
      <c r="F22" s="23">
        <f>IFERROR(MAX(IF(Orders!$C$5:$C$42=$A22,Orders!$M$5:$M$42)),"")</f>
        <v/>
      </c>
      <c r="G22" s="12" t="n"/>
    </row>
    <row r="23" ht="22" customHeight="1">
      <c r="A23" s="12" t="n"/>
      <c r="B23" s="12" t="n"/>
      <c r="C23" s="18">
        <f>IF($A23="",0,COUNTIF(Orders!$C$5:$C$42,$A23))</f>
        <v/>
      </c>
      <c r="D23" s="17">
        <f>IF($A23="",0,SUMIF(Orders!$C$5:$C$42,$A23,Orders!$I$5:$I$42))</f>
        <v/>
      </c>
      <c r="E23" s="17">
        <f>IF(C23=0,0,D23/C23)</f>
        <v/>
      </c>
      <c r="F23" s="23">
        <f>IFERROR(MAX(IF(Orders!$C$5:$C$42=$A23,Orders!$M$5:$M$42)),"")</f>
        <v/>
      </c>
      <c r="G23" s="12" t="n"/>
    </row>
    <row r="24" ht="22" customHeight="1">
      <c r="A24" s="12" t="n"/>
      <c r="B24" s="12" t="n"/>
      <c r="C24" s="18">
        <f>IF($A24="",0,COUNTIF(Orders!$C$5:$C$42,$A24))</f>
        <v/>
      </c>
      <c r="D24" s="17">
        <f>IF($A24="",0,SUMIF(Orders!$C$5:$C$42,$A24,Orders!$I$5:$I$42))</f>
        <v/>
      </c>
      <c r="E24" s="17">
        <f>IF(C24=0,0,D24/C24)</f>
        <v/>
      </c>
      <c r="F24" s="23">
        <f>IFERROR(MAX(IF(Orders!$C$5:$C$42=$A24,Orders!$M$5:$M$42)),"")</f>
        <v/>
      </c>
      <c r="G24" s="12" t="n"/>
    </row>
    <row r="25" ht="22" customHeight="1">
      <c r="A25" s="12" t="n"/>
      <c r="B25" s="12" t="n"/>
      <c r="C25" s="18">
        <f>IF($A25="",0,COUNTIF(Orders!$C$5:$C$42,$A25))</f>
        <v/>
      </c>
      <c r="D25" s="17">
        <f>IF($A25="",0,SUMIF(Orders!$C$5:$C$42,$A25,Orders!$I$5:$I$42))</f>
        <v/>
      </c>
      <c r="E25" s="17">
        <f>IF(C25=0,0,D25/C25)</f>
        <v/>
      </c>
      <c r="F25" s="23">
        <f>IFERROR(MAX(IF(Orders!$C$5:$C$42=$A25,Orders!$M$5:$M$42)),"")</f>
        <v/>
      </c>
      <c r="G25" s="12" t="n"/>
    </row>
    <row r="26" ht="22" customHeight="1">
      <c r="A26" s="12" t="n"/>
      <c r="B26" s="12" t="n"/>
      <c r="C26" s="18">
        <f>IF($A26="",0,COUNTIF(Orders!$C$5:$C$42,$A26))</f>
        <v/>
      </c>
      <c r="D26" s="17">
        <f>IF($A26="",0,SUMIF(Orders!$C$5:$C$42,$A26,Orders!$I$5:$I$42))</f>
        <v/>
      </c>
      <c r="E26" s="17">
        <f>IF(C26=0,0,D26/C26)</f>
        <v/>
      </c>
      <c r="F26" s="23">
        <f>IFERROR(MAX(IF(Orders!$C$5:$C$42=$A26,Orders!$M$5:$M$42)),"")</f>
        <v/>
      </c>
      <c r="G26" s="12" t="n"/>
    </row>
    <row r="27" ht="22" customHeight="1">
      <c r="A27" s="12" t="n"/>
      <c r="B27" s="12" t="n"/>
      <c r="C27" s="18">
        <f>IF($A27="",0,COUNTIF(Orders!$C$5:$C$42,$A27))</f>
        <v/>
      </c>
      <c r="D27" s="17">
        <f>IF($A27="",0,SUMIF(Orders!$C$5:$C$42,$A27,Orders!$I$5:$I$42))</f>
        <v/>
      </c>
      <c r="E27" s="17">
        <f>IF(C27=0,0,D27/C27)</f>
        <v/>
      </c>
      <c r="F27" s="23">
        <f>IFERROR(MAX(IF(Orders!$C$5:$C$42=$A27,Orders!$M$5:$M$42)),"")</f>
        <v/>
      </c>
      <c r="G27" s="12" t="n"/>
    </row>
    <row r="28" ht="22" customHeight="1">
      <c r="A28" s="12" t="n"/>
      <c r="B28" s="12" t="n"/>
      <c r="C28" s="18">
        <f>IF($A28="",0,COUNTIF(Orders!$C$5:$C$42,$A28))</f>
        <v/>
      </c>
      <c r="D28" s="17">
        <f>IF($A28="",0,SUMIF(Orders!$C$5:$C$42,$A28,Orders!$I$5:$I$42))</f>
        <v/>
      </c>
      <c r="E28" s="17">
        <f>IF(C28=0,0,D28/C28)</f>
        <v/>
      </c>
      <c r="F28" s="23">
        <f>IFERROR(MAX(IF(Orders!$C$5:$C$42=$A28,Orders!$M$5:$M$42)),"")</f>
        <v/>
      </c>
      <c r="G28" s="12" t="n"/>
    </row>
    <row r="29" ht="22" customHeight="1">
      <c r="A29" s="12" t="n"/>
      <c r="B29" s="12" t="n"/>
      <c r="C29" s="18">
        <f>IF($A29="",0,COUNTIF(Orders!$C$5:$C$42,$A29))</f>
        <v/>
      </c>
      <c r="D29" s="17">
        <f>IF($A29="",0,SUMIF(Orders!$C$5:$C$42,$A29,Orders!$I$5:$I$42))</f>
        <v/>
      </c>
      <c r="E29" s="17">
        <f>IF(C29=0,0,D29/C29)</f>
        <v/>
      </c>
      <c r="F29" s="23">
        <f>IFERROR(MAX(IF(Orders!$C$5:$C$42=$A29,Orders!$M$5:$M$42)),"")</f>
        <v/>
      </c>
      <c r="G29" s="12" t="n"/>
    </row>
    <row r="30" ht="22" customHeight="1">
      <c r="A30" s="12" t="n"/>
      <c r="B30" s="12" t="n"/>
      <c r="C30" s="18">
        <f>IF($A30="",0,COUNTIF(Orders!$C$5:$C$42,$A30))</f>
        <v/>
      </c>
      <c r="D30" s="17">
        <f>IF($A30="",0,SUMIF(Orders!$C$5:$C$42,$A30,Orders!$I$5:$I$42))</f>
        <v/>
      </c>
      <c r="E30" s="17">
        <f>IF(C30=0,0,D30/C30)</f>
        <v/>
      </c>
      <c r="F30" s="23">
        <f>IFERROR(MAX(IF(Orders!$C$5:$C$42=$A30,Orders!$M$5:$M$42)),"")</f>
        <v/>
      </c>
      <c r="G30" s="12" t="n"/>
    </row>
    <row r="31" ht="22" customHeight="1">
      <c r="A31" s="12" t="n"/>
      <c r="B31" s="12" t="n"/>
      <c r="C31" s="18">
        <f>IF($A31="",0,COUNTIF(Orders!$C$5:$C$42,$A31))</f>
        <v/>
      </c>
      <c r="D31" s="17">
        <f>IF($A31="",0,SUMIF(Orders!$C$5:$C$42,$A31,Orders!$I$5:$I$42))</f>
        <v/>
      </c>
      <c r="E31" s="17">
        <f>IF(C31=0,0,D31/C31)</f>
        <v/>
      </c>
      <c r="F31" s="23">
        <f>IFERROR(MAX(IF(Orders!$C$5:$C$42=$A31,Orders!$M$5:$M$42)),"")</f>
        <v/>
      </c>
      <c r="G31" s="12" t="n"/>
    </row>
    <row r="32" ht="22" customHeight="1">
      <c r="A32" s="12" t="n"/>
      <c r="B32" s="12" t="n"/>
      <c r="C32" s="18">
        <f>IF($A32="",0,COUNTIF(Orders!$C$5:$C$42,$A32))</f>
        <v/>
      </c>
      <c r="D32" s="17">
        <f>IF($A32="",0,SUMIF(Orders!$C$5:$C$42,$A32,Orders!$I$5:$I$42))</f>
        <v/>
      </c>
      <c r="E32" s="17">
        <f>IF(C32=0,0,D32/C32)</f>
        <v/>
      </c>
      <c r="F32" s="23">
        <f>IFERROR(MAX(IF(Orders!$C$5:$C$42=$A32,Orders!$M$5:$M$42)),"")</f>
        <v/>
      </c>
      <c r="G32" s="12" t="n"/>
    </row>
    <row r="33" ht="22" customHeight="1">
      <c r="A33" s="12" t="n"/>
      <c r="B33" s="12" t="n"/>
      <c r="C33" s="18">
        <f>IF($A33="",0,COUNTIF(Orders!$C$5:$C$42,$A33))</f>
        <v/>
      </c>
      <c r="D33" s="17">
        <f>IF($A33="",0,SUMIF(Orders!$C$5:$C$42,$A33,Orders!$I$5:$I$42))</f>
        <v/>
      </c>
      <c r="E33" s="17">
        <f>IF(C33=0,0,D33/C33)</f>
        <v/>
      </c>
      <c r="F33" s="23">
        <f>IFERROR(MAX(IF(Orders!$C$5:$C$42=$A33,Orders!$M$5:$M$42)),"")</f>
        <v/>
      </c>
      <c r="G33" s="12" t="n"/>
    </row>
    <row r="34" ht="22" customHeight="1">
      <c r="A34" s="12" t="n"/>
      <c r="B34" s="12" t="n"/>
      <c r="C34" s="18">
        <f>IF($A34="",0,COUNTIF(Orders!$C$5:$C$42,$A34))</f>
        <v/>
      </c>
      <c r="D34" s="17">
        <f>IF($A34="",0,SUMIF(Orders!$C$5:$C$42,$A34,Orders!$I$5:$I$42))</f>
        <v/>
      </c>
      <c r="E34" s="17">
        <f>IF(C34=0,0,D34/C34)</f>
        <v/>
      </c>
      <c r="F34" s="23">
        <f>IFERROR(MAX(IF(Orders!$C$5:$C$42=$A34,Orders!$M$5:$M$42)),"")</f>
        <v/>
      </c>
      <c r="G34" s="12" t="n"/>
    </row>
    <row r="35" ht="22" customHeight="1">
      <c r="A35" s="12" t="n"/>
      <c r="B35" s="12" t="n"/>
      <c r="C35" s="18">
        <f>IF($A35="",0,COUNTIF(Orders!$C$5:$C$42,$A35))</f>
        <v/>
      </c>
      <c r="D35" s="17">
        <f>IF($A35="",0,SUMIF(Orders!$C$5:$C$42,$A35,Orders!$I$5:$I$42))</f>
        <v/>
      </c>
      <c r="E35" s="17">
        <f>IF(C35=0,0,D35/C35)</f>
        <v/>
      </c>
      <c r="F35" s="23">
        <f>IFERROR(MAX(IF(Orders!$C$5:$C$42=$A35,Orders!$M$5:$M$42)),"")</f>
        <v/>
      </c>
      <c r="G35" s="12" t="n"/>
    </row>
    <row r="36" ht="22" customHeight="1">
      <c r="A36" s="12" t="n"/>
      <c r="B36" s="12" t="n"/>
      <c r="C36" s="18">
        <f>IF($A36="",0,COUNTIF(Orders!$C$5:$C$42,$A36))</f>
        <v/>
      </c>
      <c r="D36" s="17">
        <f>IF($A36="",0,SUMIF(Orders!$C$5:$C$42,$A36,Orders!$I$5:$I$42))</f>
        <v/>
      </c>
      <c r="E36" s="17">
        <f>IF(C36=0,0,D36/C36)</f>
        <v/>
      </c>
      <c r="F36" s="23">
        <f>IFERROR(MAX(IF(Orders!$C$5:$C$42=$A36,Orders!$M$5:$M$42)),"")</f>
        <v/>
      </c>
      <c r="G36" s="12" t="n"/>
    </row>
    <row r="37" ht="22" customHeight="1">
      <c r="A37" s="12" t="n"/>
      <c r="B37" s="12" t="n"/>
      <c r="C37" s="18">
        <f>IF($A37="",0,COUNTIF(Orders!$C$5:$C$42,$A37))</f>
        <v/>
      </c>
      <c r="D37" s="17">
        <f>IF($A37="",0,SUMIF(Orders!$C$5:$C$42,$A37,Orders!$I$5:$I$42))</f>
        <v/>
      </c>
      <c r="E37" s="17">
        <f>IF(C37=0,0,D37/C37)</f>
        <v/>
      </c>
      <c r="F37" s="23">
        <f>IFERROR(MAX(IF(Orders!$C$5:$C$42=$A37,Orders!$M$5:$M$42)),"")</f>
        <v/>
      </c>
      <c r="G37" s="12" t="n"/>
    </row>
    <row r="38" ht="22" customHeight="1">
      <c r="A38" s="12" t="n"/>
      <c r="B38" s="12" t="n"/>
      <c r="C38" s="18">
        <f>IF($A38="",0,COUNTIF(Orders!$C$5:$C$42,$A38))</f>
        <v/>
      </c>
      <c r="D38" s="17">
        <f>IF($A38="",0,SUMIF(Orders!$C$5:$C$42,$A38,Orders!$I$5:$I$42))</f>
        <v/>
      </c>
      <c r="E38" s="17">
        <f>IF(C38=0,0,D38/C38)</f>
        <v/>
      </c>
      <c r="F38" s="23">
        <f>IFERROR(MAX(IF(Orders!$C$5:$C$42=$A38,Orders!$M$5:$M$42)),"")</f>
        <v/>
      </c>
      <c r="G38" s="12" t="n"/>
    </row>
    <row r="39" ht="22" customHeight="1">
      <c r="A39" s="12" t="n"/>
      <c r="B39" s="12" t="n"/>
      <c r="C39" s="18">
        <f>IF($A39="",0,COUNTIF(Orders!$C$5:$C$42,$A39))</f>
        <v/>
      </c>
      <c r="D39" s="17">
        <f>IF($A39="",0,SUMIF(Orders!$C$5:$C$42,$A39,Orders!$I$5:$I$42))</f>
        <v/>
      </c>
      <c r="E39" s="17">
        <f>IF(C39=0,0,D39/C39)</f>
        <v/>
      </c>
      <c r="F39" s="23">
        <f>IFERROR(MAX(IF(Orders!$C$5:$C$42=$A39,Orders!$M$5:$M$42)),"")</f>
        <v/>
      </c>
      <c r="G39" s="12" t="n"/>
    </row>
    <row r="40" ht="22" customHeight="1">
      <c r="A40" s="12" t="n"/>
      <c r="B40" s="12" t="n"/>
      <c r="C40" s="18">
        <f>IF($A40="",0,COUNTIF(Orders!$C$5:$C$42,$A40))</f>
        <v/>
      </c>
      <c r="D40" s="17">
        <f>IF($A40="",0,SUMIF(Orders!$C$5:$C$42,$A40,Orders!$I$5:$I$42))</f>
        <v/>
      </c>
      <c r="E40" s="17">
        <f>IF(C40=0,0,D40/C40)</f>
        <v/>
      </c>
      <c r="F40" s="23">
        <f>IFERROR(MAX(IF(Orders!$C$5:$C$42=$A40,Orders!$M$5:$M$42)),"")</f>
        <v/>
      </c>
      <c r="G40" s="12" t="n"/>
    </row>
    <row r="41" ht="22" customHeight="1">
      <c r="A41" s="12" t="n"/>
      <c r="B41" s="12" t="n"/>
      <c r="C41" s="18">
        <f>IF($A41="",0,COUNTIF(Orders!$C$5:$C$42,$A41))</f>
        <v/>
      </c>
      <c r="D41" s="17">
        <f>IF($A41="",0,SUMIF(Orders!$C$5:$C$42,$A41,Orders!$I$5:$I$42))</f>
        <v/>
      </c>
      <c r="E41" s="17">
        <f>IF(C41=0,0,D41/C41)</f>
        <v/>
      </c>
      <c r="F41" s="23">
        <f>IFERROR(MAX(IF(Orders!$C$5:$C$42=$A41,Orders!$M$5:$M$42)),"")</f>
        <v/>
      </c>
      <c r="G41" s="12" t="n"/>
    </row>
    <row r="42" ht="22" customHeight="1">
      <c r="A42" s="12" t="n"/>
      <c r="B42" s="12" t="n"/>
      <c r="C42" s="18">
        <f>IF($A42="",0,COUNTIF(Orders!$C$5:$C$42,$A42))</f>
        <v/>
      </c>
      <c r="D42" s="17">
        <f>IF($A42="",0,SUMIF(Orders!$C$5:$C$42,$A42,Orders!$I$5:$I$42))</f>
        <v/>
      </c>
      <c r="E42" s="17">
        <f>IF(C42=0,0,D42/C42)</f>
        <v/>
      </c>
      <c r="F42" s="23">
        <f>IFERROR(MAX(IF(Orders!$C$5:$C$42=$A42,Orders!$M$5:$M$42)),"")</f>
        <v/>
      </c>
      <c r="G42" s="12" t="n"/>
    </row>
    <row r="44" ht="22" customHeight="1">
      <c r="A44" s="3" t="inlineStr">
        <is>
          <t>TOTALS</t>
        </is>
      </c>
      <c r="C44" s="19">
        <f>SUM(C5:C42)</f>
        <v/>
      </c>
      <c r="D44" s="20">
        <f>SUM(D5:D42)</f>
        <v/>
      </c>
    </row>
  </sheetData>
  <mergeCells count="2">
    <mergeCell ref="A2:G2"/>
    <mergeCell ref="A1:G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M35"/>
  <sheetViews>
    <sheetView showGridLines="0" workbookViewId="0">
      <pane ySplit="5" topLeftCell="A6" activePane="bottomLeft" state="frozen"/>
      <selection pane="bottomLeft" activeCell="A1" sqref="A1"/>
    </sheetView>
  </sheetViews>
  <sheetFormatPr baseColWidth="8" defaultRowHeight="15"/>
  <cols>
    <col width="12" customWidth="1" min="1" max="1"/>
    <col width="22" customWidth="1" min="2" max="2"/>
    <col width="36" customWidth="1" min="3" max="3"/>
    <col width="12" customWidth="1" min="4" max="4"/>
    <col width="14" customWidth="1" min="5" max="5"/>
    <col width="10" customWidth="1" min="6" max="6"/>
    <col width="14" customWidth="1" min="7" max="7"/>
    <col width="14" customWidth="1" min="8" max="8"/>
    <col width="14" customWidth="1" min="9" max="9"/>
    <col width="14" customWidth="1" min="10" max="10"/>
    <col width="14" customWidth="1" min="11" max="11"/>
    <col width="12" customWidth="1" min="12" max="12"/>
    <col width="20" customWidth="1" min="13" max="13"/>
  </cols>
  <sheetData>
    <row r="1" ht="22" customHeight="1">
      <c r="A1" s="9" t="inlineStr">
        <is>
          <t>Pricing Math — per-order true-cost sanity check</t>
        </is>
      </c>
    </row>
    <row r="2" ht="26" customHeight="1">
      <c r="A2" s="10" t="inlineStr">
        <is>
          <t>Yellow = your input (ingredients, labor, packaging). Gray = formula. The Flag column tags any order whose margin fell below the threshold on the Reference tab (default 50%).</t>
        </is>
      </c>
    </row>
    <row r="3" ht="20" customHeight="1">
      <c r="A3" s="24" t="inlineStr">
        <is>
          <t>Margin floor:</t>
        </is>
      </c>
      <c r="B3" s="25" t="n">
        <v>0.5</v>
      </c>
    </row>
    <row r="4" ht="6" customHeight="1"/>
    <row r="5" ht="28" customHeight="1">
      <c r="A5" s="11" t="inlineStr">
        <is>
          <t>Order #</t>
        </is>
      </c>
      <c r="B5" s="11" t="inlineStr">
        <is>
          <t>Customer</t>
        </is>
      </c>
      <c r="C5" s="11" t="inlineStr">
        <is>
          <t>Items</t>
        </is>
      </c>
      <c r="D5" s="11" t="inlineStr">
        <is>
          <t>Subtotal</t>
        </is>
      </c>
      <c r="E5" s="11" t="inlineStr">
        <is>
          <t>Ingredient cost</t>
        </is>
      </c>
      <c r="F5" s="11" t="inlineStr">
        <is>
          <t>Labor hrs</t>
        </is>
      </c>
      <c r="G5" s="11" t="inlineStr">
        <is>
          <t>Labor rate / hr</t>
        </is>
      </c>
      <c r="H5" s="11" t="inlineStr">
        <is>
          <t>Labor cost</t>
        </is>
      </c>
      <c r="I5" s="11" t="inlineStr">
        <is>
          <t>Packaging cost</t>
        </is>
      </c>
      <c r="J5" s="11" t="inlineStr">
        <is>
          <t>Total cost</t>
        </is>
      </c>
      <c r="K5" s="11" t="inlineStr">
        <is>
          <t>Profit $</t>
        </is>
      </c>
      <c r="L5" s="11" t="inlineStr">
        <is>
          <t>Margin %</t>
        </is>
      </c>
      <c r="M5" s="11" t="inlineStr">
        <is>
          <t>Flag</t>
        </is>
      </c>
    </row>
    <row r="6" ht="38" customHeight="1">
      <c r="A6" s="21">
        <f>IF(Orders!A5="","",Orders!A5)</f>
        <v/>
      </c>
      <c r="B6" s="21">
        <f>IF(Orders!C5="","",Orders!C5)</f>
        <v/>
      </c>
      <c r="C6" s="22">
        <f>IF(Orders!E5="","",Orders!E5)</f>
        <v/>
      </c>
      <c r="D6" s="17">
        <f>IF(Orders!I5="","",Orders!I5)</f>
        <v/>
      </c>
      <c r="E6" s="16" t="n">
        <v>12</v>
      </c>
      <c r="F6" s="26" t="n">
        <v>2.5</v>
      </c>
      <c r="G6" s="16" t="n">
        <v>22</v>
      </c>
      <c r="H6" s="17">
        <f>F6*G6</f>
        <v/>
      </c>
      <c r="I6" s="16" t="n">
        <v>4.5</v>
      </c>
      <c r="J6" s="17">
        <f>E6+H6+I6</f>
        <v/>
      </c>
      <c r="K6" s="17">
        <f>IF(D6="","",D6-J6)</f>
        <v/>
      </c>
      <c r="L6" s="27">
        <f>IF(OR(D6="",D6=0),0,K6/D6)</f>
        <v/>
      </c>
      <c r="M6" s="21">
        <f>IF(D6="","",IF(L6&lt;0,"Loss — reprice",IF(L6&lt;$B$3,"Below floor — review","OK")))</f>
        <v/>
      </c>
    </row>
    <row r="7" ht="38" customHeight="1">
      <c r="A7" s="21">
        <f>IF(Orders!A6="","",Orders!A6)</f>
        <v/>
      </c>
      <c r="B7" s="21">
        <f>IF(Orders!C6="","",Orders!C6)</f>
        <v/>
      </c>
      <c r="C7" s="22">
        <f>IF(Orders!E6="","",Orders!E6)</f>
        <v/>
      </c>
      <c r="D7" s="17">
        <f>IF(Orders!I6="","",Orders!I6)</f>
        <v/>
      </c>
      <c r="E7" s="16" t="n">
        <v>88</v>
      </c>
      <c r="F7" s="26" t="n">
        <v>22</v>
      </c>
      <c r="G7" s="16" t="n">
        <v>22</v>
      </c>
      <c r="H7" s="17">
        <f>F7*G7</f>
        <v/>
      </c>
      <c r="I7" s="16" t="n">
        <v>24</v>
      </c>
      <c r="J7" s="17">
        <f>E7+H7+I7</f>
        <v/>
      </c>
      <c r="K7" s="17">
        <f>IF(D7="","",D7-J7)</f>
        <v/>
      </c>
      <c r="L7" s="27">
        <f>IF(OR(D7="",D7=0),0,K7/D7)</f>
        <v/>
      </c>
      <c r="M7" s="21">
        <f>IF(D7="","",IF(L7&lt;0,"Loss — reprice",IF(L7&lt;$B$3,"Below floor — review","OK")))</f>
        <v/>
      </c>
    </row>
    <row r="8" ht="38" customHeight="1">
      <c r="A8" s="21">
        <f>IF(Orders!A7="","",Orders!A7)</f>
        <v/>
      </c>
      <c r="B8" s="21">
        <f>IF(Orders!C7="","",Orders!C7)</f>
        <v/>
      </c>
      <c r="C8" s="22">
        <f>IF(Orders!E7="","",Orders!E7)</f>
        <v/>
      </c>
      <c r="D8" s="17">
        <f>IF(Orders!I7="","",Orders!I7)</f>
        <v/>
      </c>
      <c r="E8" s="16" t="n">
        <v>28</v>
      </c>
      <c r="F8" s="26" t="n">
        <v>5</v>
      </c>
      <c r="G8" s="16" t="n">
        <v>22</v>
      </c>
      <c r="H8" s="17">
        <f>F8*G8</f>
        <v/>
      </c>
      <c r="I8" s="16" t="n">
        <v>6.5</v>
      </c>
      <c r="J8" s="17">
        <f>E8+H8+I8</f>
        <v/>
      </c>
      <c r="K8" s="17">
        <f>IF(D8="","",D8-J8)</f>
        <v/>
      </c>
      <c r="L8" s="27">
        <f>IF(OR(D8="",D8=0),0,K8/D8)</f>
        <v/>
      </c>
      <c r="M8" s="21">
        <f>IF(D8="","",IF(L8&lt;0,"Loss — reprice",IF(L8&lt;$B$3,"Below floor — review","OK")))</f>
        <v/>
      </c>
    </row>
    <row r="9" ht="38" customHeight="1">
      <c r="A9" s="21">
        <f>IF(Orders!A8="","",Orders!A8)</f>
        <v/>
      </c>
      <c r="B9" s="21">
        <f>IF(Orders!C8="","",Orders!C8)</f>
        <v/>
      </c>
      <c r="C9" s="22">
        <f>IF(Orders!E8="","",Orders!E8)</f>
        <v/>
      </c>
      <c r="D9" s="17">
        <f>IF(Orders!I8="","",Orders!I8)</f>
        <v/>
      </c>
      <c r="E9" s="16" t="n">
        <v>16</v>
      </c>
      <c r="F9" s="26" t="n">
        <v>3</v>
      </c>
      <c r="G9" s="16" t="n">
        <v>22</v>
      </c>
      <c r="H9" s="17">
        <f>F9*G9</f>
        <v/>
      </c>
      <c r="I9" s="16" t="n">
        <v>4.5</v>
      </c>
      <c r="J9" s="17">
        <f>E9+H9+I9</f>
        <v/>
      </c>
      <c r="K9" s="17">
        <f>IF(D9="","",D9-J9)</f>
        <v/>
      </c>
      <c r="L9" s="27">
        <f>IF(OR(D9="",D9=0),0,K9/D9)</f>
        <v/>
      </c>
      <c r="M9" s="21">
        <f>IF(D9="","",IF(L9&lt;0,"Loss — reprice",IF(L9&lt;$B$3,"Below floor — review","OK")))</f>
        <v/>
      </c>
    </row>
    <row r="10" ht="38" customHeight="1">
      <c r="A10" s="21">
        <f>IF(Orders!A9="","",Orders!A9)</f>
        <v/>
      </c>
      <c r="B10" s="21">
        <f>IF(Orders!C9="","",Orders!C9)</f>
        <v/>
      </c>
      <c r="C10" s="22">
        <f>IF(Orders!E9="","",Orders!E9)</f>
        <v/>
      </c>
      <c r="D10" s="17">
        <f>IF(Orders!I9="","",Orders!I9)</f>
        <v/>
      </c>
      <c r="E10" s="16" t="n">
        <v>4</v>
      </c>
      <c r="F10" s="26" t="n">
        <v>0.75</v>
      </c>
      <c r="G10" s="16" t="n">
        <v>22</v>
      </c>
      <c r="H10" s="17">
        <f>F10*G10</f>
        <v/>
      </c>
      <c r="I10" s="16" t="n">
        <v>1</v>
      </c>
      <c r="J10" s="17">
        <f>E10+H10+I10</f>
        <v/>
      </c>
      <c r="K10" s="17">
        <f>IF(D10="","",D10-J10)</f>
        <v/>
      </c>
      <c r="L10" s="27">
        <f>IF(OR(D10="",D10=0),0,K10/D10)</f>
        <v/>
      </c>
      <c r="M10" s="21">
        <f>IF(D10="","",IF(L10&lt;0,"Loss — reprice",IF(L10&lt;$B$3,"Below floor — review","OK")))</f>
        <v/>
      </c>
    </row>
    <row r="11" ht="38" customHeight="1">
      <c r="A11" s="21">
        <f>IF(Orders!A10="","",Orders!A10)</f>
        <v/>
      </c>
      <c r="B11" s="21">
        <f>IF(Orders!C10="","",Orders!C10)</f>
        <v/>
      </c>
      <c r="C11" s="22">
        <f>IF(Orders!E10="","",Orders!E10)</f>
        <v/>
      </c>
      <c r="D11" s="17">
        <f>IF(Orders!I10="","",Orders!I10)</f>
        <v/>
      </c>
      <c r="E11" s="16" t="n">
        <v>38</v>
      </c>
      <c r="F11" s="26" t="n">
        <v>6.5</v>
      </c>
      <c r="G11" s="16" t="n">
        <v>22</v>
      </c>
      <c r="H11" s="17">
        <f>F11*G11</f>
        <v/>
      </c>
      <c r="I11" s="16" t="n">
        <v>9</v>
      </c>
      <c r="J11" s="17">
        <f>E11+H11+I11</f>
        <v/>
      </c>
      <c r="K11" s="17">
        <f>IF(D11="","",D11-J11)</f>
        <v/>
      </c>
      <c r="L11" s="27">
        <f>IF(OR(D11="",D11=0),0,K11/D11)</f>
        <v/>
      </c>
      <c r="M11" s="21">
        <f>IF(D11="","",IF(L11&lt;0,"Loss — reprice",IF(L11&lt;$B$3,"Below floor — review","OK")))</f>
        <v/>
      </c>
    </row>
    <row r="12" ht="38" customHeight="1">
      <c r="A12" s="21">
        <f>IF(Orders!A11="","",Orders!A11)</f>
        <v/>
      </c>
      <c r="B12" s="21">
        <f>IF(Orders!C11="","",Orders!C11)</f>
        <v/>
      </c>
      <c r="C12" s="22">
        <f>IF(Orders!E11="","",Orders!E11)</f>
        <v/>
      </c>
      <c r="D12" s="17">
        <f>IF(Orders!I11="","",Orders!I11)</f>
        <v/>
      </c>
      <c r="E12" s="16" t="n">
        <v>10</v>
      </c>
      <c r="F12" s="26" t="n">
        <v>2</v>
      </c>
      <c r="G12" s="16" t="n">
        <v>22</v>
      </c>
      <c r="H12" s="17">
        <f>F12*G12</f>
        <v/>
      </c>
      <c r="I12" s="16" t="n">
        <v>5</v>
      </c>
      <c r="J12" s="17">
        <f>E12+H12+I12</f>
        <v/>
      </c>
      <c r="K12" s="17">
        <f>IF(D12="","",D12-J12)</f>
        <v/>
      </c>
      <c r="L12" s="27">
        <f>IF(OR(D12="",D12=0),0,K12/D12)</f>
        <v/>
      </c>
      <c r="M12" s="21">
        <f>IF(D12="","",IF(L12&lt;0,"Loss — reprice",IF(L12&lt;$B$3,"Below floor — review","OK")))</f>
        <v/>
      </c>
    </row>
    <row r="13" ht="22" customHeight="1">
      <c r="A13" s="21">
        <f>IF(Orders!A12="","",Orders!A12)</f>
        <v/>
      </c>
      <c r="B13" s="21">
        <f>IF(Orders!C12="","",Orders!C12)</f>
        <v/>
      </c>
      <c r="C13" s="22">
        <f>IF(Orders!E12="","",Orders!E12)</f>
        <v/>
      </c>
      <c r="D13" s="17">
        <f>IF(Orders!I12="","",Orders!I12)</f>
        <v/>
      </c>
      <c r="E13" s="16" t="n">
        <v>8</v>
      </c>
      <c r="F13" s="26" t="n">
        <v>1.5</v>
      </c>
      <c r="G13" s="16" t="n">
        <v>22</v>
      </c>
      <c r="H13" s="17">
        <f>F13*G13</f>
        <v/>
      </c>
      <c r="I13" s="16" t="n">
        <v>3</v>
      </c>
      <c r="J13" s="17">
        <f>E13+H13+I13</f>
        <v/>
      </c>
      <c r="K13" s="17">
        <f>IF(D13="","",D13-J13)</f>
        <v/>
      </c>
      <c r="L13" s="27">
        <f>IF(OR(D13="",D13=0),0,K13/D13)</f>
        <v/>
      </c>
      <c r="M13" s="21">
        <f>IF(D13="","",IF(L13&lt;0,"Loss — reprice",IF(L13&lt;$B$3,"Below floor — review","OK")))</f>
        <v/>
      </c>
    </row>
    <row r="14" ht="22" customHeight="1">
      <c r="A14" s="21">
        <f>IF(Orders!A13="","",Orders!A13)</f>
        <v/>
      </c>
      <c r="B14" s="21">
        <f>IF(Orders!C13="","",Orders!C13)</f>
        <v/>
      </c>
      <c r="C14" s="22">
        <f>IF(Orders!E13="","",Orders!E13)</f>
        <v/>
      </c>
      <c r="D14" s="17">
        <f>IF(Orders!I13="","",Orders!I13)</f>
        <v/>
      </c>
      <c r="E14" s="16" t="n"/>
      <c r="F14" s="26" t="n"/>
      <c r="G14" s="16" t="n"/>
      <c r="H14" s="17">
        <f>IF(F14="","",F14*G14)</f>
        <v/>
      </c>
      <c r="I14" s="16" t="n"/>
      <c r="J14" s="17">
        <f>IF(E14="","",E14+H14+I14)</f>
        <v/>
      </c>
      <c r="K14" s="17">
        <f>IF(OR(D14="",J14=""),"",D14-J14)</f>
        <v/>
      </c>
      <c r="L14" s="27">
        <f>IF(OR(D14="",D14=0,K14=""),0,K14/D14)</f>
        <v/>
      </c>
      <c r="M14" s="21">
        <f>IF(D14="","",IF(K14="","",IF(L14&lt;0,"Loss — reprice",IF(L14&lt;$B$3,"Below floor — review","OK"))))</f>
        <v/>
      </c>
    </row>
    <row r="15" ht="22" customHeight="1">
      <c r="A15" s="21">
        <f>IF(Orders!A14="","",Orders!A14)</f>
        <v/>
      </c>
      <c r="B15" s="21">
        <f>IF(Orders!C14="","",Orders!C14)</f>
        <v/>
      </c>
      <c r="C15" s="22">
        <f>IF(Orders!E14="","",Orders!E14)</f>
        <v/>
      </c>
      <c r="D15" s="17">
        <f>IF(Orders!I14="","",Orders!I14)</f>
        <v/>
      </c>
      <c r="E15" s="16" t="n"/>
      <c r="F15" s="26" t="n"/>
      <c r="G15" s="16" t="n"/>
      <c r="H15" s="17">
        <f>IF(F15="","",F15*G15)</f>
        <v/>
      </c>
      <c r="I15" s="16" t="n"/>
      <c r="J15" s="17">
        <f>IF(E15="","",E15+H15+I15)</f>
        <v/>
      </c>
      <c r="K15" s="17">
        <f>IF(OR(D15="",J15=""),"",D15-J15)</f>
        <v/>
      </c>
      <c r="L15" s="27">
        <f>IF(OR(D15="",D15=0,K15=""),0,K15/D15)</f>
        <v/>
      </c>
      <c r="M15" s="21">
        <f>IF(D15="","",IF(K15="","",IF(L15&lt;0,"Loss — reprice",IF(L15&lt;$B$3,"Below floor — review","OK"))))</f>
        <v/>
      </c>
    </row>
    <row r="16" ht="22" customHeight="1">
      <c r="A16" s="21">
        <f>IF(Orders!A15="","",Orders!A15)</f>
        <v/>
      </c>
      <c r="B16" s="21">
        <f>IF(Orders!C15="","",Orders!C15)</f>
        <v/>
      </c>
      <c r="C16" s="22">
        <f>IF(Orders!E15="","",Orders!E15)</f>
        <v/>
      </c>
      <c r="D16" s="17">
        <f>IF(Orders!I15="","",Orders!I15)</f>
        <v/>
      </c>
      <c r="E16" s="16" t="n"/>
      <c r="F16" s="26" t="n"/>
      <c r="G16" s="16" t="n"/>
      <c r="H16" s="17">
        <f>IF(F16="","",F16*G16)</f>
        <v/>
      </c>
      <c r="I16" s="16" t="n"/>
      <c r="J16" s="17">
        <f>IF(E16="","",E16+H16+I16)</f>
        <v/>
      </c>
      <c r="K16" s="17">
        <f>IF(OR(D16="",J16=""),"",D16-J16)</f>
        <v/>
      </c>
      <c r="L16" s="27">
        <f>IF(OR(D16="",D16=0,K16=""),0,K16/D16)</f>
        <v/>
      </c>
      <c r="M16" s="21">
        <f>IF(D16="","",IF(K16="","",IF(L16&lt;0,"Loss — reprice",IF(L16&lt;$B$3,"Below floor — review","OK"))))</f>
        <v/>
      </c>
    </row>
    <row r="17" ht="22" customHeight="1">
      <c r="A17" s="21">
        <f>IF(Orders!A16="","",Orders!A16)</f>
        <v/>
      </c>
      <c r="B17" s="21">
        <f>IF(Orders!C16="","",Orders!C16)</f>
        <v/>
      </c>
      <c r="C17" s="22">
        <f>IF(Orders!E16="","",Orders!E16)</f>
        <v/>
      </c>
      <c r="D17" s="17">
        <f>IF(Orders!I16="","",Orders!I16)</f>
        <v/>
      </c>
      <c r="E17" s="16" t="n"/>
      <c r="F17" s="26" t="n"/>
      <c r="G17" s="16" t="n"/>
      <c r="H17" s="17">
        <f>IF(F17="","",F17*G17)</f>
        <v/>
      </c>
      <c r="I17" s="16" t="n"/>
      <c r="J17" s="17">
        <f>IF(E17="","",E17+H17+I17)</f>
        <v/>
      </c>
      <c r="K17" s="17">
        <f>IF(OR(D17="",J17=""),"",D17-J17)</f>
        <v/>
      </c>
      <c r="L17" s="27">
        <f>IF(OR(D17="",D17=0,K17=""),0,K17/D17)</f>
        <v/>
      </c>
      <c r="M17" s="21">
        <f>IF(D17="","",IF(K17="","",IF(L17&lt;0,"Loss — reprice",IF(L17&lt;$B$3,"Below floor — review","OK"))))</f>
        <v/>
      </c>
    </row>
    <row r="18" ht="22" customHeight="1">
      <c r="A18" s="21">
        <f>IF(Orders!A17="","",Orders!A17)</f>
        <v/>
      </c>
      <c r="B18" s="21">
        <f>IF(Orders!C17="","",Orders!C17)</f>
        <v/>
      </c>
      <c r="C18" s="22">
        <f>IF(Orders!E17="","",Orders!E17)</f>
        <v/>
      </c>
      <c r="D18" s="17">
        <f>IF(Orders!I17="","",Orders!I17)</f>
        <v/>
      </c>
      <c r="E18" s="16" t="n"/>
      <c r="F18" s="26" t="n"/>
      <c r="G18" s="16" t="n"/>
      <c r="H18" s="17">
        <f>IF(F18="","",F18*G18)</f>
        <v/>
      </c>
      <c r="I18" s="16" t="n"/>
      <c r="J18" s="17">
        <f>IF(E18="","",E18+H18+I18)</f>
        <v/>
      </c>
      <c r="K18" s="17">
        <f>IF(OR(D18="",J18=""),"",D18-J18)</f>
        <v/>
      </c>
      <c r="L18" s="27">
        <f>IF(OR(D18="",D18=0,K18=""),0,K18/D18)</f>
        <v/>
      </c>
      <c r="M18" s="21">
        <f>IF(D18="","",IF(K18="","",IF(L18&lt;0,"Loss — reprice",IF(L18&lt;$B$3,"Below floor — review","OK"))))</f>
        <v/>
      </c>
    </row>
    <row r="19" ht="22" customHeight="1">
      <c r="A19" s="21">
        <f>IF(Orders!A18="","",Orders!A18)</f>
        <v/>
      </c>
      <c r="B19" s="21">
        <f>IF(Orders!C18="","",Orders!C18)</f>
        <v/>
      </c>
      <c r="C19" s="22">
        <f>IF(Orders!E18="","",Orders!E18)</f>
        <v/>
      </c>
      <c r="D19" s="17">
        <f>IF(Orders!I18="","",Orders!I18)</f>
        <v/>
      </c>
      <c r="E19" s="16" t="n"/>
      <c r="F19" s="26" t="n"/>
      <c r="G19" s="16" t="n"/>
      <c r="H19" s="17">
        <f>IF(F19="","",F19*G19)</f>
        <v/>
      </c>
      <c r="I19" s="16" t="n"/>
      <c r="J19" s="17">
        <f>IF(E19="","",E19+H19+I19)</f>
        <v/>
      </c>
      <c r="K19" s="17">
        <f>IF(OR(D19="",J19=""),"",D19-J19)</f>
        <v/>
      </c>
      <c r="L19" s="27">
        <f>IF(OR(D19="",D19=0,K19=""),0,K19/D19)</f>
        <v/>
      </c>
      <c r="M19" s="21">
        <f>IF(D19="","",IF(K19="","",IF(L19&lt;0,"Loss — reprice",IF(L19&lt;$B$3,"Below floor — review","OK"))))</f>
        <v/>
      </c>
    </row>
    <row r="20" ht="22" customHeight="1">
      <c r="A20" s="21">
        <f>IF(Orders!A19="","",Orders!A19)</f>
        <v/>
      </c>
      <c r="B20" s="21">
        <f>IF(Orders!C19="","",Orders!C19)</f>
        <v/>
      </c>
      <c r="C20" s="22">
        <f>IF(Orders!E19="","",Orders!E19)</f>
        <v/>
      </c>
      <c r="D20" s="17">
        <f>IF(Orders!I19="","",Orders!I19)</f>
        <v/>
      </c>
      <c r="E20" s="16" t="n"/>
      <c r="F20" s="26" t="n"/>
      <c r="G20" s="16" t="n"/>
      <c r="H20" s="17">
        <f>IF(F20="","",F20*G20)</f>
        <v/>
      </c>
      <c r="I20" s="16" t="n"/>
      <c r="J20" s="17">
        <f>IF(E20="","",E20+H20+I20)</f>
        <v/>
      </c>
      <c r="K20" s="17">
        <f>IF(OR(D20="",J20=""),"",D20-J20)</f>
        <v/>
      </c>
      <c r="L20" s="27">
        <f>IF(OR(D20="",D20=0,K20=""),0,K20/D20)</f>
        <v/>
      </c>
      <c r="M20" s="21">
        <f>IF(D20="","",IF(K20="","",IF(L20&lt;0,"Loss — reprice",IF(L20&lt;$B$3,"Below floor — review","OK"))))</f>
        <v/>
      </c>
    </row>
    <row r="21" ht="22" customHeight="1">
      <c r="A21" s="21">
        <f>IF(Orders!A20="","",Orders!A20)</f>
        <v/>
      </c>
      <c r="B21" s="21">
        <f>IF(Orders!C20="","",Orders!C20)</f>
        <v/>
      </c>
      <c r="C21" s="22">
        <f>IF(Orders!E20="","",Orders!E20)</f>
        <v/>
      </c>
      <c r="D21" s="17">
        <f>IF(Orders!I20="","",Orders!I20)</f>
        <v/>
      </c>
      <c r="E21" s="16" t="n"/>
      <c r="F21" s="26" t="n"/>
      <c r="G21" s="16" t="n"/>
      <c r="H21" s="17">
        <f>IF(F21="","",F21*G21)</f>
        <v/>
      </c>
      <c r="I21" s="16" t="n"/>
      <c r="J21" s="17">
        <f>IF(E21="","",E21+H21+I21)</f>
        <v/>
      </c>
      <c r="K21" s="17">
        <f>IF(OR(D21="",J21=""),"",D21-J21)</f>
        <v/>
      </c>
      <c r="L21" s="27">
        <f>IF(OR(D21="",D21=0,K21=""),0,K21/D21)</f>
        <v/>
      </c>
      <c r="M21" s="21">
        <f>IF(D21="","",IF(K21="","",IF(L21&lt;0,"Loss — reprice",IF(L21&lt;$B$3,"Below floor — review","OK"))))</f>
        <v/>
      </c>
    </row>
    <row r="22" ht="22" customHeight="1">
      <c r="A22" s="21">
        <f>IF(Orders!A21="","",Orders!A21)</f>
        <v/>
      </c>
      <c r="B22" s="21">
        <f>IF(Orders!C21="","",Orders!C21)</f>
        <v/>
      </c>
      <c r="C22" s="22">
        <f>IF(Orders!E21="","",Orders!E21)</f>
        <v/>
      </c>
      <c r="D22" s="17">
        <f>IF(Orders!I21="","",Orders!I21)</f>
        <v/>
      </c>
      <c r="E22" s="16" t="n"/>
      <c r="F22" s="26" t="n"/>
      <c r="G22" s="16" t="n"/>
      <c r="H22" s="17">
        <f>IF(F22="","",F22*G22)</f>
        <v/>
      </c>
      <c r="I22" s="16" t="n"/>
      <c r="J22" s="17">
        <f>IF(E22="","",E22+H22+I22)</f>
        <v/>
      </c>
      <c r="K22" s="17">
        <f>IF(OR(D22="",J22=""),"",D22-J22)</f>
        <v/>
      </c>
      <c r="L22" s="27">
        <f>IF(OR(D22="",D22=0,K22=""),0,K22/D22)</f>
        <v/>
      </c>
      <c r="M22" s="21">
        <f>IF(D22="","",IF(K22="","",IF(L22&lt;0,"Loss — reprice",IF(L22&lt;$B$3,"Below floor — review","OK"))))</f>
        <v/>
      </c>
    </row>
    <row r="23" ht="22" customHeight="1">
      <c r="A23" s="21">
        <f>IF(Orders!A22="","",Orders!A22)</f>
        <v/>
      </c>
      <c r="B23" s="21">
        <f>IF(Orders!C22="","",Orders!C22)</f>
        <v/>
      </c>
      <c r="C23" s="22">
        <f>IF(Orders!E22="","",Orders!E22)</f>
        <v/>
      </c>
      <c r="D23" s="17">
        <f>IF(Orders!I22="","",Orders!I22)</f>
        <v/>
      </c>
      <c r="E23" s="16" t="n"/>
      <c r="F23" s="26" t="n"/>
      <c r="G23" s="16" t="n"/>
      <c r="H23" s="17">
        <f>IF(F23="","",F23*G23)</f>
        <v/>
      </c>
      <c r="I23" s="16" t="n"/>
      <c r="J23" s="17">
        <f>IF(E23="","",E23+H23+I23)</f>
        <v/>
      </c>
      <c r="K23" s="17">
        <f>IF(OR(D23="",J23=""),"",D23-J23)</f>
        <v/>
      </c>
      <c r="L23" s="27">
        <f>IF(OR(D23="",D23=0,K23=""),0,K23/D23)</f>
        <v/>
      </c>
      <c r="M23" s="21">
        <f>IF(D23="","",IF(K23="","",IF(L23&lt;0,"Loss — reprice",IF(L23&lt;$B$3,"Below floor — review","OK"))))</f>
        <v/>
      </c>
    </row>
    <row r="24" ht="22" customHeight="1">
      <c r="A24" s="21">
        <f>IF(Orders!A23="","",Orders!A23)</f>
        <v/>
      </c>
      <c r="B24" s="21">
        <f>IF(Orders!C23="","",Orders!C23)</f>
        <v/>
      </c>
      <c r="C24" s="22">
        <f>IF(Orders!E23="","",Orders!E23)</f>
        <v/>
      </c>
      <c r="D24" s="17">
        <f>IF(Orders!I23="","",Orders!I23)</f>
        <v/>
      </c>
      <c r="E24" s="16" t="n"/>
      <c r="F24" s="26" t="n"/>
      <c r="G24" s="16" t="n"/>
      <c r="H24" s="17">
        <f>IF(F24="","",F24*G24)</f>
        <v/>
      </c>
      <c r="I24" s="16" t="n"/>
      <c r="J24" s="17">
        <f>IF(E24="","",E24+H24+I24)</f>
        <v/>
      </c>
      <c r="K24" s="17">
        <f>IF(OR(D24="",J24=""),"",D24-J24)</f>
        <v/>
      </c>
      <c r="L24" s="27">
        <f>IF(OR(D24="",D24=0,K24=""),0,K24/D24)</f>
        <v/>
      </c>
      <c r="M24" s="21">
        <f>IF(D24="","",IF(K24="","",IF(L24&lt;0,"Loss — reprice",IF(L24&lt;$B$3,"Below floor — review","OK"))))</f>
        <v/>
      </c>
    </row>
    <row r="25" ht="22" customHeight="1">
      <c r="A25" s="21">
        <f>IF(Orders!A24="","",Orders!A24)</f>
        <v/>
      </c>
      <c r="B25" s="21">
        <f>IF(Orders!C24="","",Orders!C24)</f>
        <v/>
      </c>
      <c r="C25" s="22">
        <f>IF(Orders!E24="","",Orders!E24)</f>
        <v/>
      </c>
      <c r="D25" s="17">
        <f>IF(Orders!I24="","",Orders!I24)</f>
        <v/>
      </c>
      <c r="E25" s="16" t="n"/>
      <c r="F25" s="26" t="n"/>
      <c r="G25" s="16" t="n"/>
      <c r="H25" s="17">
        <f>IF(F25="","",F25*G25)</f>
        <v/>
      </c>
      <c r="I25" s="16" t="n"/>
      <c r="J25" s="17">
        <f>IF(E25="","",E25+H25+I25)</f>
        <v/>
      </c>
      <c r="K25" s="17">
        <f>IF(OR(D25="",J25=""),"",D25-J25)</f>
        <v/>
      </c>
      <c r="L25" s="27">
        <f>IF(OR(D25="",D25=0,K25=""),0,K25/D25)</f>
        <v/>
      </c>
      <c r="M25" s="21">
        <f>IF(D25="","",IF(K25="","",IF(L25&lt;0,"Loss — reprice",IF(L25&lt;$B$3,"Below floor — review","OK"))))</f>
        <v/>
      </c>
    </row>
    <row r="26" ht="22" customHeight="1">
      <c r="A26" s="21">
        <f>IF(Orders!A25="","",Orders!A25)</f>
        <v/>
      </c>
      <c r="B26" s="21">
        <f>IF(Orders!C25="","",Orders!C25)</f>
        <v/>
      </c>
      <c r="C26" s="22">
        <f>IF(Orders!E25="","",Orders!E25)</f>
        <v/>
      </c>
      <c r="D26" s="17">
        <f>IF(Orders!I25="","",Orders!I25)</f>
        <v/>
      </c>
      <c r="E26" s="16" t="n"/>
      <c r="F26" s="26" t="n"/>
      <c r="G26" s="16" t="n"/>
      <c r="H26" s="17">
        <f>IF(F26="","",F26*G26)</f>
        <v/>
      </c>
      <c r="I26" s="16" t="n"/>
      <c r="J26" s="17">
        <f>IF(E26="","",E26+H26+I26)</f>
        <v/>
      </c>
      <c r="K26" s="17">
        <f>IF(OR(D26="",J26=""),"",D26-J26)</f>
        <v/>
      </c>
      <c r="L26" s="27">
        <f>IF(OR(D26="",D26=0,K26=""),0,K26/D26)</f>
        <v/>
      </c>
      <c r="M26" s="21">
        <f>IF(D26="","",IF(K26="","",IF(L26&lt;0,"Loss — reprice",IF(L26&lt;$B$3,"Below floor — review","OK"))))</f>
        <v/>
      </c>
    </row>
    <row r="27" ht="22" customHeight="1">
      <c r="A27" s="21">
        <f>IF(Orders!A26="","",Orders!A26)</f>
        <v/>
      </c>
      <c r="B27" s="21">
        <f>IF(Orders!C26="","",Orders!C26)</f>
        <v/>
      </c>
      <c r="C27" s="22">
        <f>IF(Orders!E26="","",Orders!E26)</f>
        <v/>
      </c>
      <c r="D27" s="17">
        <f>IF(Orders!I26="","",Orders!I26)</f>
        <v/>
      </c>
      <c r="E27" s="16" t="n"/>
      <c r="F27" s="26" t="n"/>
      <c r="G27" s="16" t="n"/>
      <c r="H27" s="17">
        <f>IF(F27="","",F27*G27)</f>
        <v/>
      </c>
      <c r="I27" s="16" t="n"/>
      <c r="J27" s="17">
        <f>IF(E27="","",E27+H27+I27)</f>
        <v/>
      </c>
      <c r="K27" s="17">
        <f>IF(OR(D27="",J27=""),"",D27-J27)</f>
        <v/>
      </c>
      <c r="L27" s="27">
        <f>IF(OR(D27="",D27=0,K27=""),0,K27/D27)</f>
        <v/>
      </c>
      <c r="M27" s="21">
        <f>IF(D27="","",IF(K27="","",IF(L27&lt;0,"Loss — reprice",IF(L27&lt;$B$3,"Below floor — review","OK"))))</f>
        <v/>
      </c>
    </row>
    <row r="28" ht="22" customHeight="1">
      <c r="A28" s="21">
        <f>IF(Orders!A27="","",Orders!A27)</f>
        <v/>
      </c>
      <c r="B28" s="21">
        <f>IF(Orders!C27="","",Orders!C27)</f>
        <v/>
      </c>
      <c r="C28" s="22">
        <f>IF(Orders!E27="","",Orders!E27)</f>
        <v/>
      </c>
      <c r="D28" s="17">
        <f>IF(Orders!I27="","",Orders!I27)</f>
        <v/>
      </c>
      <c r="E28" s="16" t="n"/>
      <c r="F28" s="26" t="n"/>
      <c r="G28" s="16" t="n"/>
      <c r="H28" s="17">
        <f>IF(F28="","",F28*G28)</f>
        <v/>
      </c>
      <c r="I28" s="16" t="n"/>
      <c r="J28" s="17">
        <f>IF(E28="","",E28+H28+I28)</f>
        <v/>
      </c>
      <c r="K28" s="17">
        <f>IF(OR(D28="",J28=""),"",D28-J28)</f>
        <v/>
      </c>
      <c r="L28" s="27">
        <f>IF(OR(D28="",D28=0,K28=""),0,K28/D28)</f>
        <v/>
      </c>
      <c r="M28" s="21">
        <f>IF(D28="","",IF(K28="","",IF(L28&lt;0,"Loss — reprice",IF(L28&lt;$B$3,"Below floor — review","OK"))))</f>
        <v/>
      </c>
    </row>
    <row r="29" ht="22" customHeight="1">
      <c r="A29" s="21">
        <f>IF(Orders!A28="","",Orders!A28)</f>
        <v/>
      </c>
      <c r="B29" s="21">
        <f>IF(Orders!C28="","",Orders!C28)</f>
        <v/>
      </c>
      <c r="C29" s="22">
        <f>IF(Orders!E28="","",Orders!E28)</f>
        <v/>
      </c>
      <c r="D29" s="17">
        <f>IF(Orders!I28="","",Orders!I28)</f>
        <v/>
      </c>
      <c r="E29" s="16" t="n"/>
      <c r="F29" s="26" t="n"/>
      <c r="G29" s="16" t="n"/>
      <c r="H29" s="17">
        <f>IF(F29="","",F29*G29)</f>
        <v/>
      </c>
      <c r="I29" s="16" t="n"/>
      <c r="J29" s="17">
        <f>IF(E29="","",E29+H29+I29)</f>
        <v/>
      </c>
      <c r="K29" s="17">
        <f>IF(OR(D29="",J29=""),"",D29-J29)</f>
        <v/>
      </c>
      <c r="L29" s="27">
        <f>IF(OR(D29="",D29=0,K29=""),0,K29/D29)</f>
        <v/>
      </c>
      <c r="M29" s="21">
        <f>IF(D29="","",IF(K29="","",IF(L29&lt;0,"Loss — reprice",IF(L29&lt;$B$3,"Below floor — review","OK"))))</f>
        <v/>
      </c>
    </row>
    <row r="30" ht="22" customHeight="1">
      <c r="A30" s="21">
        <f>IF(Orders!A29="","",Orders!A29)</f>
        <v/>
      </c>
      <c r="B30" s="21">
        <f>IF(Orders!C29="","",Orders!C29)</f>
        <v/>
      </c>
      <c r="C30" s="22">
        <f>IF(Orders!E29="","",Orders!E29)</f>
        <v/>
      </c>
      <c r="D30" s="17">
        <f>IF(Orders!I29="","",Orders!I29)</f>
        <v/>
      </c>
      <c r="E30" s="16" t="n"/>
      <c r="F30" s="26" t="n"/>
      <c r="G30" s="16" t="n"/>
      <c r="H30" s="17">
        <f>IF(F30="","",F30*G30)</f>
        <v/>
      </c>
      <c r="I30" s="16" t="n"/>
      <c r="J30" s="17">
        <f>IF(E30="","",E30+H30+I30)</f>
        <v/>
      </c>
      <c r="K30" s="17">
        <f>IF(OR(D30="",J30=""),"",D30-J30)</f>
        <v/>
      </c>
      <c r="L30" s="27">
        <f>IF(OR(D30="",D30=0,K30=""),0,K30/D30)</f>
        <v/>
      </c>
      <c r="M30" s="21">
        <f>IF(D30="","",IF(K30="","",IF(L30&lt;0,"Loss — reprice",IF(L30&lt;$B$3,"Below floor — review","OK"))))</f>
        <v/>
      </c>
    </row>
    <row r="31" ht="22" customHeight="1">
      <c r="A31" s="21">
        <f>IF(Orders!A30="","",Orders!A30)</f>
        <v/>
      </c>
      <c r="B31" s="21">
        <f>IF(Orders!C30="","",Orders!C30)</f>
        <v/>
      </c>
      <c r="C31" s="22">
        <f>IF(Orders!E30="","",Orders!E30)</f>
        <v/>
      </c>
      <c r="D31" s="17">
        <f>IF(Orders!I30="","",Orders!I30)</f>
        <v/>
      </c>
      <c r="E31" s="16" t="n"/>
      <c r="F31" s="26" t="n"/>
      <c r="G31" s="16" t="n"/>
      <c r="H31" s="17">
        <f>IF(F31="","",F31*G31)</f>
        <v/>
      </c>
      <c r="I31" s="16" t="n"/>
      <c r="J31" s="17">
        <f>IF(E31="","",E31+H31+I31)</f>
        <v/>
      </c>
      <c r="K31" s="17">
        <f>IF(OR(D31="",J31=""),"",D31-J31)</f>
        <v/>
      </c>
      <c r="L31" s="27">
        <f>IF(OR(D31="",D31=0,K31=""),0,K31/D31)</f>
        <v/>
      </c>
      <c r="M31" s="21">
        <f>IF(D31="","",IF(K31="","",IF(L31&lt;0,"Loss — reprice",IF(L31&lt;$B$3,"Below floor — review","OK"))))</f>
        <v/>
      </c>
    </row>
    <row r="32" ht="22" customHeight="1">
      <c r="A32" s="21">
        <f>IF(Orders!A31="","",Orders!A31)</f>
        <v/>
      </c>
      <c r="B32" s="21">
        <f>IF(Orders!C31="","",Orders!C31)</f>
        <v/>
      </c>
      <c r="C32" s="22">
        <f>IF(Orders!E31="","",Orders!E31)</f>
        <v/>
      </c>
      <c r="D32" s="17">
        <f>IF(Orders!I31="","",Orders!I31)</f>
        <v/>
      </c>
      <c r="E32" s="16" t="n"/>
      <c r="F32" s="26" t="n"/>
      <c r="G32" s="16" t="n"/>
      <c r="H32" s="17">
        <f>IF(F32="","",F32*G32)</f>
        <v/>
      </c>
      <c r="I32" s="16" t="n"/>
      <c r="J32" s="17">
        <f>IF(E32="","",E32+H32+I32)</f>
        <v/>
      </c>
      <c r="K32" s="17">
        <f>IF(OR(D32="",J32=""),"",D32-J32)</f>
        <v/>
      </c>
      <c r="L32" s="27">
        <f>IF(OR(D32="",D32=0,K32=""),0,K32/D32)</f>
        <v/>
      </c>
      <c r="M32" s="21">
        <f>IF(D32="","",IF(K32="","",IF(L32&lt;0,"Loss — reprice",IF(L32&lt;$B$3,"Below floor — review","OK"))))</f>
        <v/>
      </c>
    </row>
    <row r="33" ht="22" customHeight="1">
      <c r="A33" s="21">
        <f>IF(Orders!A32="","",Orders!A32)</f>
        <v/>
      </c>
      <c r="B33" s="21">
        <f>IF(Orders!C32="","",Orders!C32)</f>
        <v/>
      </c>
      <c r="C33" s="22">
        <f>IF(Orders!E32="","",Orders!E32)</f>
        <v/>
      </c>
      <c r="D33" s="17">
        <f>IF(Orders!I32="","",Orders!I32)</f>
        <v/>
      </c>
      <c r="E33" s="16" t="n"/>
      <c r="F33" s="26" t="n"/>
      <c r="G33" s="16" t="n"/>
      <c r="H33" s="17">
        <f>IF(F33="","",F33*G33)</f>
        <v/>
      </c>
      <c r="I33" s="16" t="n"/>
      <c r="J33" s="17">
        <f>IF(E33="","",E33+H33+I33)</f>
        <v/>
      </c>
      <c r="K33" s="17">
        <f>IF(OR(D33="",J33=""),"",D33-J33)</f>
        <v/>
      </c>
      <c r="L33" s="27">
        <f>IF(OR(D33="",D33=0,K33=""),0,K33/D33)</f>
        <v/>
      </c>
      <c r="M33" s="21">
        <f>IF(D33="","",IF(K33="","",IF(L33&lt;0,"Loss — reprice",IF(L33&lt;$B$3,"Below floor — review","OK"))))</f>
        <v/>
      </c>
    </row>
    <row r="34" ht="22" customHeight="1">
      <c r="A34" s="21">
        <f>IF(Orders!A33="","",Orders!A33)</f>
        <v/>
      </c>
      <c r="B34" s="21">
        <f>IF(Orders!C33="","",Orders!C33)</f>
        <v/>
      </c>
      <c r="C34" s="22">
        <f>IF(Orders!E33="","",Orders!E33)</f>
        <v/>
      </c>
      <c r="D34" s="17">
        <f>IF(Orders!I33="","",Orders!I33)</f>
        <v/>
      </c>
      <c r="E34" s="16" t="n"/>
      <c r="F34" s="26" t="n"/>
      <c r="G34" s="16" t="n"/>
      <c r="H34" s="17">
        <f>IF(F34="","",F34*G34)</f>
        <v/>
      </c>
      <c r="I34" s="16" t="n"/>
      <c r="J34" s="17">
        <f>IF(E34="","",E34+H34+I34)</f>
        <v/>
      </c>
      <c r="K34" s="17">
        <f>IF(OR(D34="",J34=""),"",D34-J34)</f>
        <v/>
      </c>
      <c r="L34" s="27">
        <f>IF(OR(D34="",D34=0,K34=""),0,K34/D34)</f>
        <v/>
      </c>
      <c r="M34" s="21">
        <f>IF(D34="","",IF(K34="","",IF(L34&lt;0,"Loss — reprice",IF(L34&lt;$B$3,"Below floor — review","OK"))))</f>
        <v/>
      </c>
    </row>
    <row r="35" ht="22" customHeight="1">
      <c r="A35" s="21">
        <f>IF(Orders!A34="","",Orders!A34)</f>
        <v/>
      </c>
      <c r="B35" s="21">
        <f>IF(Orders!C34="","",Orders!C34)</f>
        <v/>
      </c>
      <c r="C35" s="22">
        <f>IF(Orders!E34="","",Orders!E34)</f>
        <v/>
      </c>
      <c r="D35" s="17">
        <f>IF(Orders!I34="","",Orders!I34)</f>
        <v/>
      </c>
      <c r="E35" s="16" t="n"/>
      <c r="F35" s="26" t="n"/>
      <c r="G35" s="16" t="n"/>
      <c r="H35" s="17">
        <f>IF(F35="","",F35*G35)</f>
        <v/>
      </c>
      <c r="I35" s="16" t="n"/>
      <c r="J35" s="17">
        <f>IF(E35="","",E35+H35+I35)</f>
        <v/>
      </c>
      <c r="K35" s="17">
        <f>IF(OR(D35="",J35=""),"",D35-J35)</f>
        <v/>
      </c>
      <c r="L35" s="27">
        <f>IF(OR(D35="",D35=0,K35=""),0,K35/D35)</f>
        <v/>
      </c>
      <c r="M35" s="21">
        <f>IF(D35="","",IF(K35="","",IF(L35&lt;0,"Loss — reprice",IF(L35&lt;$B$3,"Below floor — review","OK"))))</f>
        <v/>
      </c>
    </row>
  </sheetData>
  <mergeCells count="2">
    <mergeCell ref="A2:M2"/>
    <mergeCell ref="A1:M1"/>
  </mergeCells>
  <conditionalFormatting sqref="M6:M36">
    <cfRule type="expression" priority="1" dxfId="0" stopIfTrue="0">
      <formula>$M6="Loss — reprice"</formula>
    </cfRule>
    <cfRule type="expression" priority="2" dxfId="1" stopIfTrue="0">
      <formula>$M6="Below floor — review"</formula>
    </cfRule>
    <cfRule type="expression" priority="3" dxfId="2" stopIfTrue="0">
      <formula>$M6="OK"</formula>
    </cfRule>
  </conditionalFormatting>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62"/>
  <sheetViews>
    <sheetView showGridLines="0" workbookViewId="0">
      <selection activeCell="A1" sqref="A1"/>
    </sheetView>
  </sheetViews>
  <sheetFormatPr baseColWidth="8" defaultRowHeight="15"/>
  <cols>
    <col width="40" customWidth="1" min="1" max="1"/>
    <col width="16" customWidth="1" min="2" max="2"/>
    <col width="60" customWidth="1" min="3" max="3"/>
  </cols>
  <sheetData>
    <row r="1" ht="22" customHeight="1">
      <c r="A1" s="9" t="inlineStr">
        <is>
          <t>Reference — statuses, lead-times, allergens, glossary</t>
        </is>
      </c>
    </row>
    <row r="3" ht="22" customHeight="1">
      <c r="A3" s="3" t="inlineStr">
        <is>
          <t>ORDER STATUSES (the Orders tab drop-down)</t>
        </is>
      </c>
    </row>
    <row r="5" ht="22" customHeight="1">
      <c r="A5" s="24" t="inlineStr">
        <is>
          <t>Inquiry</t>
        </is>
      </c>
      <c r="B5" s="4" t="inlineStr">
        <is>
          <t>Customer asked; not yet booked. Don't shop or bake against it.</t>
        </is>
      </c>
    </row>
    <row r="6" ht="22" customHeight="1">
      <c r="A6" s="24" t="inlineStr">
        <is>
          <t>Confirmed</t>
        </is>
      </c>
      <c r="B6" s="4" t="inlineStr">
        <is>
          <t>Customer agreed to terms in writing; awaiting deposit.</t>
        </is>
      </c>
    </row>
    <row r="7" ht="22" customHeight="1">
      <c r="A7" s="24" t="inlineStr">
        <is>
          <t>Deposit Paid</t>
        </is>
      </c>
      <c r="B7" s="4" t="inlineStr">
        <is>
          <t>Deposit received; the order is on the calendar.</t>
        </is>
      </c>
    </row>
    <row r="8" ht="22" customHeight="1">
      <c r="A8" s="24" t="inlineStr">
        <is>
          <t>In Production</t>
        </is>
      </c>
      <c r="B8" s="4" t="inlineStr">
        <is>
          <t>Bake/decorate work is underway.</t>
        </is>
      </c>
    </row>
    <row r="9" ht="22" customHeight="1">
      <c r="A9" s="24" t="inlineStr">
        <is>
          <t>Ready</t>
        </is>
      </c>
      <c r="B9" s="4" t="inlineStr">
        <is>
          <t>Boxed and waiting for pickup or delivery.</t>
        </is>
      </c>
    </row>
    <row r="10" ht="22" customHeight="1">
      <c r="A10" s="24" t="inlineStr">
        <is>
          <t>Delivered</t>
        </is>
      </c>
      <c r="B10" s="4" t="inlineStr">
        <is>
          <t>Customer has the order in hand.</t>
        </is>
      </c>
    </row>
    <row r="11" ht="22" customHeight="1">
      <c r="A11" s="24" t="inlineStr">
        <is>
          <t>Paid in Full</t>
        </is>
      </c>
      <c r="B11" s="4" t="inlineStr">
        <is>
          <t>Final balance settled. Counts toward Customers tab spend.</t>
        </is>
      </c>
    </row>
    <row r="12" ht="22" customHeight="1">
      <c r="A12" s="24" t="inlineStr">
        <is>
          <t>Cancelled</t>
        </is>
      </c>
      <c r="B12" s="4" t="inlineStr">
        <is>
          <t>Order called off. Document the reason in Notes for refund tracking.</t>
        </is>
      </c>
    </row>
    <row r="14" ht="22" customHeight="1">
      <c r="A14" s="3" t="inlineStr">
        <is>
          <t>PRODUCTION LEAD TIMES (edit values in column B; Production Calendar reads from here)</t>
        </is>
      </c>
    </row>
    <row r="15">
      <c r="A15" s="24" t="inlineStr">
        <is>
          <t>Lead time</t>
        </is>
      </c>
      <c r="B15" s="24" t="inlineStr">
        <is>
          <t>Days before delivery</t>
        </is>
      </c>
      <c r="C15" s="24" t="inlineStr">
        <is>
          <t>Notes</t>
        </is>
      </c>
    </row>
    <row r="16" ht="38" customHeight="1">
      <c r="A16" s="28" t="inlineStr">
        <is>
          <t>Bake day (default)</t>
        </is>
      </c>
      <c r="B16" s="15" t="n">
        <v>1</v>
      </c>
      <c r="C16" s="10" t="inlineStr">
        <is>
          <t>Day the cake / cookie / loaf is baked. Override on the Production Calendar formula if a recipe needs longer.</t>
        </is>
      </c>
    </row>
    <row r="17" ht="38" customHeight="1">
      <c r="A17" s="28" t="inlineStr">
        <is>
          <t>Decorate day (default)</t>
        </is>
      </c>
      <c r="B17" s="15" t="n">
        <v>1</v>
      </c>
      <c r="C17" s="10" t="inlineStr">
        <is>
          <t>Same day as bake for many cakes; the day after for tall layered builds, fondant, or sugar flowers.</t>
        </is>
      </c>
    </row>
    <row r="18" ht="54" customHeight="1">
      <c r="A18" s="28" t="inlineStr">
        <is>
          <t>Shop by (default)</t>
        </is>
      </c>
      <c r="B18" s="15" t="n">
        <v>3</v>
      </c>
      <c r="C18" s="10" t="inlineStr">
        <is>
          <t>Buy specialty flours, dairy, fresh fruit, and any fondant. Three days gives time to substitute if a supplier is out.</t>
        </is>
      </c>
    </row>
    <row r="19" ht="38" customHeight="1">
      <c r="A19" s="28" t="inlineStr">
        <is>
          <t>Wedding cake — sugar flowers</t>
        </is>
      </c>
      <c r="B19" s="15" t="n">
        <v>4</v>
      </c>
      <c r="C19" s="10" t="inlineStr">
        <is>
          <t>Override the bake-day formula for sugar flowers. They need 2–3 days to dry before placement.</t>
        </is>
      </c>
    </row>
    <row r="20" ht="38" customHeight="1">
      <c r="A20" s="28" t="inlineStr">
        <is>
          <t>Cookies — royal icing dry</t>
        </is>
      </c>
      <c r="B20" s="15" t="n">
        <v>1</v>
      </c>
      <c r="C20" s="10" t="inlineStr">
        <is>
          <t>Ice cookies the day before delivery; royal icing needs ~12 hours to set.</t>
        </is>
      </c>
    </row>
    <row r="21" ht="38" customHeight="1">
      <c r="A21" s="28" t="inlineStr">
        <is>
          <t>Macarons — rest time</t>
        </is>
      </c>
      <c r="B21" s="15" t="n">
        <v>2</v>
      </c>
      <c r="C21" s="10" t="inlineStr">
        <is>
          <t>Pipe day 1 (rest 24h before bake), bake day 2, decorate and assemble the night before delivery.</t>
        </is>
      </c>
    </row>
    <row r="22" ht="38" customHeight="1">
      <c r="A22" s="28" t="inlineStr">
        <is>
          <t>Sourdough — cold ferment</t>
        </is>
      </c>
      <c r="B22" s="15" t="n">
        <v>2</v>
      </c>
      <c r="C22" s="10" t="inlineStr">
        <is>
          <t>Mix and bulk-ferment day 1, shape and cold-retard day 2, bake day 3 (delivery day).</t>
        </is>
      </c>
    </row>
    <row r="24" ht="22" customHeight="1">
      <c r="A24" s="3" t="inlineStr">
        <is>
          <t>DELIVERY METHODS (the Orders tab drop-down)</t>
        </is>
      </c>
    </row>
    <row r="26" ht="38" customHeight="1">
      <c r="A26" s="24" t="inlineStr">
        <is>
          <t>Pickup</t>
        </is>
      </c>
      <c r="B26" s="4" t="inlineStr">
        <is>
          <t>Customer collects from your kitchen or a market. Address line should be your pickup window + access notes.</t>
        </is>
      </c>
    </row>
    <row r="27" ht="38" customHeight="1">
      <c r="A27" s="24" t="inlineStr">
        <is>
          <t>Local Delivery</t>
        </is>
      </c>
      <c r="B27" s="4" t="inlineStr">
        <is>
          <t>You drive the order to the customer. Address line is the destination + your delivery window.</t>
        </is>
      </c>
    </row>
    <row r="28" ht="38" customHeight="1">
      <c r="A28" s="24" t="inlineStr">
        <is>
          <t>Courier</t>
        </is>
      </c>
      <c r="B28" s="4" t="inlineStr">
        <is>
          <t>Third-party courier (DoorDash, Uber Direct, local). Address line names the courier and the handoff time.</t>
        </is>
      </c>
    </row>
    <row r="29" ht="38" customHeight="1">
      <c r="A29" s="24" t="inlineStr">
        <is>
          <t>Mail</t>
        </is>
      </c>
      <c r="B29" s="4" t="inlineStr">
        <is>
          <t>Carrier-shipped (USPS / UPS / FedEx). Only where cottage food law permits shipping. Track and confirm receipt.</t>
        </is>
      </c>
    </row>
    <row r="32" ht="22" customHeight="1">
      <c r="A32" s="3" t="inlineStr">
        <is>
          <t>MAJOR ALLERGENS (FDA Big-9 + cottage food add-ons)</t>
        </is>
      </c>
    </row>
    <row r="34" ht="22" customHeight="1">
      <c r="A34" s="24" t="inlineStr">
        <is>
          <t>Wheat</t>
        </is>
      </c>
      <c r="B34" s="4" t="inlineStr">
        <is>
          <t>FDA Big-9. Includes most flours; the basis of most baked goods.</t>
        </is>
      </c>
    </row>
    <row r="35" ht="38" customHeight="1">
      <c r="A35" s="24" t="inlineStr">
        <is>
          <t>Eggs</t>
        </is>
      </c>
      <c r="B35" s="4" t="inlineStr">
        <is>
          <t>FDA Big-9. Common substitute: aquafaba, flaxseed slurry, commercial egg replacer.</t>
        </is>
      </c>
    </row>
    <row r="36" ht="38" customHeight="1">
      <c r="A36" s="24" t="inlineStr">
        <is>
          <t>Milk / Dairy</t>
        </is>
      </c>
      <c r="B36" s="4" t="inlineStr">
        <is>
          <t>FDA Big-9. Butter, cream, milk powder, whey, and many "natural flavors" derived from dairy.</t>
        </is>
      </c>
    </row>
    <row r="37" ht="38" customHeight="1">
      <c r="A37" s="24" t="inlineStr">
        <is>
          <t>Soy</t>
        </is>
      </c>
      <c r="B37" s="4" t="inlineStr">
        <is>
          <t>FDA Big-9. Common in commercial bread improvers, chocolate (lecithin), and some shortenings.</t>
        </is>
      </c>
    </row>
    <row r="38" ht="38" customHeight="1">
      <c r="A38" s="24" t="inlineStr">
        <is>
          <t>Peanuts</t>
        </is>
      </c>
      <c r="B38" s="4" t="inlineStr">
        <is>
          <t>FDA Big-9. Treat as separate from tree nuts. Cross-contact in shared facilities is the most common failure.</t>
        </is>
      </c>
    </row>
    <row r="39" ht="38" customHeight="1">
      <c r="A39" s="24" t="inlineStr">
        <is>
          <t>Tree nuts</t>
        </is>
      </c>
      <c r="B39" s="4" t="inlineStr">
        <is>
          <t>FDA Big-9. Almond, walnut, pecan, hazelnut, pistachio, cashew, macadamia, Brazil. Almond flour is a common cross-contact source.</t>
        </is>
      </c>
    </row>
    <row r="40" ht="38" customHeight="1">
      <c r="A40" s="24" t="inlineStr">
        <is>
          <t>Fish</t>
        </is>
      </c>
      <c r="B40" s="4" t="inlineStr">
        <is>
          <t>FDA Big-9. Rare in cottage baking but watch for fish-derived gelatin and some natural colorings.</t>
        </is>
      </c>
    </row>
    <row r="41" ht="38" customHeight="1">
      <c r="A41" s="24" t="inlineStr">
        <is>
          <t>Shellfish</t>
        </is>
      </c>
      <c r="B41" s="4" t="inlineStr">
        <is>
          <t>FDA Big-9. Rare in baking; check any commercial extracts or seasonings.</t>
        </is>
      </c>
    </row>
    <row r="42" ht="38" customHeight="1">
      <c r="A42" s="24" t="inlineStr">
        <is>
          <t>Sesame</t>
        </is>
      </c>
      <c r="B42" s="4" t="inlineStr">
        <is>
          <t>FDA Big-9 (added 2023). Common in artisan breads, bagels, tahini buttercream.</t>
        </is>
      </c>
    </row>
    <row r="43" ht="54" customHeight="1">
      <c r="A43" s="24" t="inlineStr">
        <is>
          <t>Gluten (wheat/barley/rye)</t>
        </is>
      </c>
      <c r="B43" s="4" t="inlineStr">
        <is>
          <t>Not on Big-9 but consequential for celiac customers. Cross-contact is more dangerous than ingredient swaps; use a dedicated GF prep board.</t>
        </is>
      </c>
    </row>
    <row r="44" ht="38" customHeight="1">
      <c r="A44" s="24" t="inlineStr">
        <is>
          <t>Sulfites</t>
        </is>
      </c>
      <c r="B44" s="4" t="inlineStr">
        <is>
          <t>Found in dried fruits, wines, and some commercial fillings. Disclose if you use them.</t>
        </is>
      </c>
    </row>
    <row r="45" ht="38" customHeight="1">
      <c r="A45" s="24" t="inlineStr">
        <is>
          <t>Other (free text)</t>
        </is>
      </c>
      <c r="B45" s="4" t="inlineStr">
        <is>
          <t>Use the Notes column on the Orders tab for anything outside this list.</t>
        </is>
      </c>
    </row>
    <row r="48" ht="22" customHeight="1">
      <c r="A48" s="3" t="inlineStr">
        <is>
          <t>GLOSSARY</t>
        </is>
      </c>
    </row>
    <row r="50" ht="36" customHeight="1">
      <c r="A50" s="29" t="inlineStr">
        <is>
          <t>Order #</t>
        </is>
      </c>
      <c r="B50" s="30" t="inlineStr">
        <is>
          <t>A unique identifier for the order, e.g. 2026-001. Include the year so the numbering resets cleanly each January.</t>
        </is>
      </c>
    </row>
    <row r="51" ht="36" customHeight="1">
      <c r="A51" s="29" t="inlineStr">
        <is>
          <t>Subtotal</t>
        </is>
      </c>
      <c r="B51" s="30" t="inlineStr">
        <is>
          <t>Quoted total before deposit — not the customer's deposit, not the balance. Tax handling varies by jurisdiction; check your state's rule on cottage food sales tax.</t>
        </is>
      </c>
    </row>
    <row r="52" ht="36" customHeight="1">
      <c r="A52" s="29" t="inlineStr">
        <is>
          <t>Deposit</t>
        </is>
      </c>
      <c r="B52" s="30" t="inlineStr">
        <is>
          <t>Non-refundable amount collected to confirm the order. Cottage food norms range from $25 flat for a small order up to 30% of subtotal for wedding cakes.</t>
        </is>
      </c>
    </row>
    <row r="53" ht="36" customHeight="1">
      <c r="A53" s="29" t="inlineStr">
        <is>
          <t>Balance due</t>
        </is>
      </c>
      <c r="B53" s="30" t="inlineStr">
        <is>
          <t>Subtotal minus deposit. Collected on or before delivery.</t>
        </is>
      </c>
    </row>
    <row r="54" ht="36" customHeight="1">
      <c r="A54" s="29" t="inlineStr">
        <is>
          <t>Bake day</t>
        </is>
      </c>
      <c r="B54" s="30" t="inlineStr">
        <is>
          <t>The day the actual baking happens. Working backwards from the delivery date, this is delivery date minus the bake-lead-time on the Reference tab.</t>
        </is>
      </c>
    </row>
    <row r="55" ht="36" customHeight="1">
      <c r="A55" s="29" t="inlineStr">
        <is>
          <t>Decorate day</t>
        </is>
      </c>
      <c r="B55" s="30" t="inlineStr">
        <is>
          <t>Day of decoration / icing / assembly. For most cakes the same as bake day; for tall layered builds and sugar flowers, a day or two later.</t>
        </is>
      </c>
    </row>
    <row r="56" ht="36" customHeight="1">
      <c r="A56" s="29" t="inlineStr">
        <is>
          <t>Shop by</t>
        </is>
      </c>
      <c r="B56" s="30" t="inlineStr">
        <is>
          <t>The latest day to buy ingredients without scrambling for substitutes. Default is delivery date minus three days; tighten or loosen by recipe.</t>
        </is>
      </c>
    </row>
    <row r="57" ht="36" customHeight="1">
      <c r="A57" s="29" t="inlineStr">
        <is>
          <t>Active</t>
        </is>
      </c>
      <c r="B57" s="30" t="inlineStr">
        <is>
          <t>Y while the order is still on the calendar; N once it is delivered, paid in full, or cancelled. The Production Calendar uses this to filter completed work.</t>
        </is>
      </c>
    </row>
    <row r="58" ht="36" customHeight="1">
      <c r="A58" s="29" t="inlineStr">
        <is>
          <t>Margin floor</t>
        </is>
      </c>
      <c r="B58" s="30" t="inlineStr">
        <is>
          <t>Minimum margin you are willing to accept on a custom order. Default 50%. Anything below the floor flags on the Pricing Math tab.</t>
        </is>
      </c>
    </row>
    <row r="59" ht="36" customHeight="1">
      <c r="A59" s="29" t="inlineStr">
        <is>
          <t>Total cost (Pricing Math)</t>
        </is>
      </c>
      <c r="B59" s="30" t="inlineStr">
        <is>
          <t>Ingredients + labor (hours × hourly rate) + packaging. Excludes overhead allocations — add a percentage on top if your kitchen has fixed monthly costs you need to amortize.</t>
        </is>
      </c>
    </row>
    <row r="61" ht="22" customHeight="1">
      <c r="A61" s="3" t="inlineStr">
        <is>
          <t>DISCLAIMER</t>
        </is>
      </c>
    </row>
    <row r="62" ht="80" customHeight="1">
      <c r="A62" s="31" t="inlineStr">
        <is>
          <t>Educational tool only — not legal, tax, food-safety, or accounting advice. Cottage food laws (revenue caps, allowed venues, labeling, allergen disclosure) vary by state and change every legislative session; verify current rules with your state agriculture or health department before selling. Allergen handling is the baker's responsibility — this list is a starting point and is not a substitute for confirming each customer's specific requirements in writing. Cost and margin numbers in this workbook are estimates from the inputs you type in; actual ingredient draw and labor will vary order to order. Consult a qualified attorney or CPA for licensing, contract, and tax questions.</t>
        </is>
      </c>
    </row>
  </sheetData>
  <mergeCells count="35">
    <mergeCell ref="B54:C54"/>
    <mergeCell ref="B7:C7"/>
    <mergeCell ref="B59:C59"/>
    <mergeCell ref="B27:C27"/>
    <mergeCell ref="B56:C56"/>
    <mergeCell ref="B43:C43"/>
    <mergeCell ref="B12:C12"/>
    <mergeCell ref="B39:C39"/>
    <mergeCell ref="B58:C58"/>
    <mergeCell ref="B52:C52"/>
    <mergeCell ref="B11:C11"/>
    <mergeCell ref="B42:C42"/>
    <mergeCell ref="A62:C62"/>
    <mergeCell ref="B57:C57"/>
    <mergeCell ref="B8:C8"/>
    <mergeCell ref="B53:C53"/>
    <mergeCell ref="B38:C38"/>
    <mergeCell ref="B44:C44"/>
    <mergeCell ref="B29:C29"/>
    <mergeCell ref="B34:C34"/>
    <mergeCell ref="B37:C37"/>
    <mergeCell ref="B10:C10"/>
    <mergeCell ref="B28:C28"/>
    <mergeCell ref="B40:C40"/>
    <mergeCell ref="B9:C9"/>
    <mergeCell ref="B55:C55"/>
    <mergeCell ref="B6:C6"/>
    <mergeCell ref="B5:C5"/>
    <mergeCell ref="B51:C51"/>
    <mergeCell ref="B45:C45"/>
    <mergeCell ref="B36:C36"/>
    <mergeCell ref="B50:C50"/>
    <mergeCell ref="B26:C26"/>
    <mergeCell ref="B41:C41"/>
    <mergeCell ref="B35:C35"/>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2026-05-02T19:30:07Z</dcterms:created>
  <dcterms:modified xmlns:dcterms="http://purl.org/dc/terms/" xmlns:xsi="http://www.w3.org/2001/XMLSchema-instance" xsi:type="dcterms:W3CDTF">2026-05-02T19:30:07Z</dcterms:modified>
</cp:coreProperties>
</file>