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Listings" sheetId="2" state="visible" r:id="rId2"/>
    <sheet xmlns:r="http://schemas.openxmlformats.org/officeDocument/2006/relationships" name="Sales Log" sheetId="3" state="visible" r:id="rId3"/>
    <sheet xmlns:r="http://schemas.openxmlformats.org/officeDocument/2006/relationships" name="Monthly Summary" sheetId="4" state="visible" r:id="rId4"/>
    <sheet xmlns:r="http://schemas.openxmlformats.org/officeDocument/2006/relationships" name="Product Performance" sheetId="5" state="visible" r:id="rId5"/>
    <sheet xmlns:r="http://schemas.openxmlformats.org/officeDocument/2006/relationships" name="Reference" sheetId="6" state="visible" r:id="rId6"/>
  </sheets>
  <definedNames/>
  <calcPr calcId="124519" fullCalcOnLoad="1"/>
</workbook>
</file>

<file path=xl/styles.xml><?xml version="1.0" encoding="utf-8"?>
<styleSheet xmlns="http://schemas.openxmlformats.org/spreadsheetml/2006/main">
  <numFmts count="4">
    <numFmt numFmtId="164" formatCode="&quot;$&quot;#,##0.00"/>
    <numFmt numFmtId="165" formatCode="yyyy-mm-dd"/>
    <numFmt numFmtId="166" formatCode="0.0%"/>
    <numFmt numFmtId="167" formatCode="&quot;$&quot;#,##0"/>
  </numFmts>
  <fonts count="13">
    <font>
      <name val="Calibri"/>
      <family val="2"/>
      <color theme="1"/>
      <sz val="11"/>
      <scheme val="minor"/>
    </font>
    <font>
      <name val="Calibri"/>
      <b val="1"/>
      <color rgb="FF1F2937"/>
      <sz val="22"/>
    </font>
    <font>
      <name val="Calibri"/>
      <color rgb="FF1F2937"/>
      <sz val="11"/>
    </font>
    <font>
      <name val="Calibri"/>
      <b val="1"/>
      <color rgb="FFB45309"/>
      <sz val="11"/>
    </font>
    <font>
      <name val="Calibri"/>
      <color rgb="FF1D4ED8"/>
      <sz val="11"/>
      <u val="single"/>
    </font>
    <font>
      <name val="Calibri"/>
      <b val="1"/>
      <color rgb="FF1F2937"/>
      <sz val="12"/>
    </font>
    <font>
      <name val="Calibri"/>
      <b val="1"/>
      <color rgb="FF1D4ED8"/>
      <sz val="11"/>
    </font>
    <font>
      <name val="Calibri"/>
      <b val="1"/>
      <color rgb="FF1D4ED8"/>
      <sz val="11"/>
      <u val="single"/>
    </font>
    <font>
      <name val="Calibri"/>
      <color rgb="FF1F2937"/>
      <sz val="10"/>
    </font>
    <font>
      <name val="Calibri"/>
      <color rgb="FF1D4ED8"/>
      <sz val="10"/>
      <u val="single"/>
    </font>
    <font>
      <name val="Calibri"/>
      <b val="1"/>
      <color rgb="FFB45309"/>
      <sz val="14"/>
    </font>
    <font>
      <name val="Calibri"/>
      <b val="1"/>
      <color rgb="FFFFFFFF"/>
      <sz val="10"/>
    </font>
    <font>
      <name val="Calibri"/>
      <b val="1"/>
      <color rgb="FF1F2937"/>
      <sz val="11"/>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1">
    <border>
      <left/>
      <right/>
      <top/>
      <bottom/>
      <diagonal/>
    </border>
  </borders>
  <cellStyleXfs count="1">
    <xf numFmtId="0" fontId="0" fillId="0" borderId="0"/>
  </cellStyleXfs>
  <cellXfs count="32">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horizontal="left" vertical="center"/>
    </xf>
    <xf numFmtId="0" fontId="2"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xf>
    <xf numFmtId="0" fontId="7" fillId="0" borderId="0" applyAlignment="1" pivotButton="0" quotePrefix="0" xfId="0">
      <alignment horizontal="left" vertical="center"/>
    </xf>
    <xf numFmtId="0" fontId="8" fillId="0" borderId="0" applyAlignment="1" pivotButton="0" quotePrefix="0" xfId="0">
      <alignment horizontal="left" vertical="center"/>
    </xf>
    <xf numFmtId="0" fontId="9" fillId="0" borderId="0" applyAlignment="1" pivotButton="0" quotePrefix="0" xfId="0">
      <alignment horizontal="left" vertical="center"/>
    </xf>
    <xf numFmtId="0" fontId="10" fillId="0" borderId="0" applyAlignment="1" pivotButton="0" quotePrefix="0" xfId="0">
      <alignment horizontal="left" vertical="center"/>
    </xf>
    <xf numFmtId="0" fontId="8" fillId="0" borderId="0" applyAlignment="1" pivotButton="0" quotePrefix="0" xfId="0">
      <alignment horizontal="left" vertical="center" wrapText="1"/>
    </xf>
    <xf numFmtId="0" fontId="11" fillId="2" borderId="0" applyAlignment="1" pivotButton="0" quotePrefix="0" xfId="0">
      <alignment horizontal="left" vertical="center" wrapText="1"/>
    </xf>
    <xf numFmtId="0" fontId="2" fillId="3" borderId="0" applyAlignment="1" pivotButton="0" quotePrefix="0" xfId="0">
      <alignment horizontal="left" vertical="center"/>
    </xf>
    <xf numFmtId="164" fontId="2" fillId="3" borderId="0" applyAlignment="1" pivotButton="0" quotePrefix="0" xfId="0">
      <alignment horizontal="left" vertical="center"/>
    </xf>
    <xf numFmtId="165" fontId="2" fillId="3" borderId="0" applyAlignment="1" pivotButton="0" quotePrefix="0" xfId="0">
      <alignment horizontal="left" vertical="center"/>
    </xf>
    <xf numFmtId="0" fontId="4" fillId="0" borderId="0" applyAlignment="1" pivotButton="0" quotePrefix="0" xfId="0">
      <alignment horizontal="left" vertical="center"/>
    </xf>
    <xf numFmtId="0" fontId="2" fillId="4" borderId="0" applyAlignment="1" pivotButton="0" quotePrefix="0" xfId="0">
      <alignment horizontal="left" vertical="center"/>
    </xf>
    <xf numFmtId="1" fontId="2" fillId="3" borderId="0" applyAlignment="1" pivotButton="0" quotePrefix="0" xfId="0">
      <alignment horizontal="left" vertical="center"/>
    </xf>
    <xf numFmtId="164" fontId="2" fillId="4" borderId="0" applyAlignment="1" pivotButton="0" quotePrefix="0" xfId="0">
      <alignment horizontal="left" vertical="center"/>
    </xf>
    <xf numFmtId="166" fontId="2" fillId="4" borderId="0" applyAlignment="1" pivotButton="0" quotePrefix="0" xfId="0">
      <alignment horizontal="left" vertical="center"/>
    </xf>
    <xf numFmtId="1" fontId="12" fillId="4" borderId="0" applyAlignment="1" pivotButton="0" quotePrefix="0" xfId="0">
      <alignment horizontal="left" vertical="center"/>
    </xf>
    <xf numFmtId="164" fontId="12" fillId="4" borderId="0" applyAlignment="1" pivotButton="0" quotePrefix="0" xfId="0">
      <alignment horizontal="left" vertical="center"/>
    </xf>
    <xf numFmtId="166" fontId="12" fillId="4" borderId="0" applyAlignment="1" pivotButton="0" quotePrefix="0" xfId="0">
      <alignment horizontal="left" vertical="center"/>
    </xf>
    <xf numFmtId="0" fontId="12" fillId="0" borderId="0" applyAlignment="1" pivotButton="0" quotePrefix="0" xfId="0">
      <alignment horizontal="left" vertical="center"/>
    </xf>
    <xf numFmtId="0" fontId="2" fillId="0" borderId="0" applyAlignment="1" pivotButton="0" quotePrefix="0" xfId="0">
      <alignment horizontal="left" vertical="center"/>
    </xf>
    <xf numFmtId="1" fontId="2" fillId="4" borderId="0" applyAlignment="1" pivotButton="0" quotePrefix="0" xfId="0">
      <alignment horizontal="left" vertical="center"/>
    </xf>
    <xf numFmtId="167" fontId="2" fillId="3" borderId="0" applyAlignment="1" pivotButton="0" quotePrefix="0" xfId="0">
      <alignment horizontal="left" vertical="center"/>
    </xf>
    <xf numFmtId="166" fontId="2" fillId="3" borderId="0" applyAlignment="1" pivotButton="0" quotePrefix="0" xfId="0">
      <alignment horizontal="left" vertical="center"/>
    </xf>
    <xf numFmtId="0" fontId="12" fillId="0" borderId="0" applyAlignment="1" pivotButton="0" quotePrefix="0" xfId="0">
      <alignment horizontal="left" vertical="top" wrapText="1"/>
    </xf>
    <xf numFmtId="0" fontId="2" fillId="0" borderId="0" applyAlignment="1" pivotButton="0" quotePrefix="0" xfId="0">
      <alignment horizontal="left" vertical="top" wrapText="1"/>
    </xf>
    <xf numFmtId="0" fontId="8"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features?utm_source=resources&amp;utm_medium=magnet&amp;utm_campaign=digital_product_sellers_profit_dashboard#reports-insights" TargetMode="External" Id="rId1"/><Relationship Type="http://schemas.openxmlformats.org/officeDocument/2006/relationships/hyperlink" Target="https://www.ardentseller.app/resources/product-pricing-calculator?utm_source=resources&amp;utm_medium=magnet&amp;utm_campaign=digital_product_sellers_profit_dashboard" TargetMode="External" Id="rId2"/><Relationship Type="http://schemas.openxmlformats.org/officeDocument/2006/relationships/hyperlink" Target="https://www.ardentseller.app/resources/should-i-raise-my-prices?utm_source=resources&amp;utm_medium=magnet&amp;utm_campaign=digital_product_sellers_profit_dashboard" TargetMode="External" Id="rId3"/><Relationship Type="http://schemas.openxmlformats.org/officeDocument/2006/relationships/hyperlink" Target="https://www.ardentseller.app/resources/schedule-c-tax-expense-tracker?utm_source=resources&amp;utm_medium=magnet&amp;utm_campaign=digital_product_sellers_profit_dashboard" TargetMode="External" Id="rId4"/><Relationship Type="http://schemas.openxmlformats.org/officeDocument/2006/relationships/hyperlink" Target="https://www.ardentseller.app/resources/quarterly-estimated-tax-worksheet?utm_source=resources&amp;utm_medium=magnet&amp;utm_campaign=digital_product_sellers_profit_dashboard" TargetMode="External" Id="rId5"/><Relationship Type="http://schemas.openxmlformats.org/officeDocument/2006/relationships/hyperlink" Target="https://www.ardentseller.app/resources/end-of-month-closeout-checklist?utm_source=resources&amp;utm_medium=magnet&amp;utm_campaign=digital_product_sellers_profit_dashboard" TargetMode="External" Id="rId6"/><Relationship Type="http://schemas.openxmlformats.org/officeDocument/2006/relationships/hyperlink" Target="https://www.ardentseller.app/resources/spreadsheet-vs-inventory-software-decision-guide?utm_source=resources&amp;utm_medium=magnet&amp;utm_campaign=digital_product_sellers_profit_dashboard" TargetMode="External" Id="rId7"/><Relationship Type="http://schemas.openxmlformats.org/officeDocument/2006/relationships/hyperlink" Target="https://www.ardentseller.app/resources?utm_source=resources&amp;utm_medium=magnet&amp;utm_campaign=digital_product_sellers_profit_dashboard" TargetMode="External" Id="rId8"/><Relationship Type="http://schemas.openxmlformats.org/officeDocument/2006/relationships/hyperlink" Target="https://www.ardentseller.app/blog/selling-digital-products-inventory-tracking?utm_source=resources&amp;utm_medium=magnet&amp;utm_campaign=digital_product_sellers_profit_dashboard" TargetMode="External" Id="rId9"/><Relationship Type="http://schemas.openxmlformats.org/officeDocument/2006/relationships/hyperlink" Target="https://www.ardentseller.app/blog/print-on-demand-real-costs-passive-income-myth?utm_source=resources&amp;utm_medium=magnet&amp;utm_campaign=digital_product_sellers_profit_dashboard" TargetMode="External" Id="rId10"/><Relationship Type="http://schemas.openxmlformats.org/officeDocument/2006/relationships/hyperlink" Target="https://www.ardentseller.app/blog/notion-template-seller-tracking-sales-versions-customers?utm_source=resources&amp;utm_medium=magnet&amp;utm_campaign=digital_product_sellers_profit_dashboard" TargetMode="External" Id="rId11"/><Relationship Type="http://schemas.openxmlformats.org/officeDocument/2006/relationships/hyperlink" Target="https://www.ardentseller.app/sign-up?utm_source=resources&amp;utm_medium=magnet&amp;utm_campaign=digital_product_sellers_profit_dashboard" TargetMode="External" Id="rId12"/><Relationship Type="http://schemas.openxmlformats.org/officeDocument/2006/relationships/hyperlink" Target="https://www.ardentseller.app/?utm_source=resources&amp;utm_medium=magnet&amp;utm_campaign=digital_product_sellers_profit_dashboard" TargetMode="External" Id="rId13"/></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digital_product_sellers_profit_dashboard" TargetMode="External" Id="rId1"/></Relationships>
</file>

<file path=xl/worksheets/sheet1.xml><?xml version="1.0" encoding="utf-8"?>
<worksheet xmlns="http://schemas.openxmlformats.org/spreadsheetml/2006/main">
  <sheetPr>
    <outlinePr summaryBelow="1" summaryRight="1"/>
    <pageSetUpPr/>
  </sheetPr>
  <dimension ref="B2:B75"/>
  <sheetViews>
    <sheetView showGridLines="0" workbookViewId="0">
      <selection activeCell="A1" sqref="A1"/>
    </sheetView>
  </sheetViews>
  <sheetFormatPr baseColWidth="8" defaultRowHeight="15"/>
  <cols>
    <col width="3" customWidth="1" min="1" max="1"/>
    <col width="100" customWidth="1" min="2" max="2"/>
  </cols>
  <sheetData>
    <row r="2">
      <c r="B2" s="1" t="inlineStr">
        <is>
          <t>Digital Product Seller's Profit Dashboard</t>
        </is>
      </c>
    </row>
    <row r="3" ht="22" customHeight="1">
      <c r="B3" s="2" t="inlineStr">
        <is>
          <t>A working profit tracker for printable, template, and digital download sellers — by Ardent Workshop</t>
        </is>
      </c>
    </row>
    <row r="5" ht="8" customHeight="1"/>
    <row r="6" ht="22" customHeight="1">
      <c r="B6" s="3" t="inlineStr">
        <is>
          <t>WHAT THIS IS</t>
        </is>
      </c>
    </row>
    <row r="7" ht="68" customHeight="1">
      <c r="B7" s="4" t="inlineStr">
        <is>
          <t>A six-tab Excel workbook for sellers of printables, templates, digital planners, and downloadable products on Etsy / Gumroad / Shopify / Payhip / your own site. The point is to find out which of your listings are quietly losing money once platform fees, payment processing, and ad spend get properly attributed — and which are actually earning enough to deserve more promotion.</t>
        </is>
      </c>
    </row>
    <row r="8" ht="8" customHeight="1"/>
    <row r="9" ht="22" customHeight="1">
      <c r="B9" s="3" t="inlineStr">
        <is>
          <t>WHY DIGITAL SELLERS NEED THIS</t>
        </is>
      </c>
    </row>
    <row r="10" ht="68" customHeight="1">
      <c r="B10" s="4" t="inlineStr">
        <is>
          <t>"Zero inventory cost" is the marketing pitch every passive-income blog repeats. It is technically true and practically wrong. The real cost is: design hours, font and stock-photo licenses, software subscriptions, ad spend, platform fees, and payment processing — and most digital sellers cannot tell you, line by line, which product earns and which one drains. This workbook makes the math visible per listing.</t>
        </is>
      </c>
    </row>
    <row r="11" ht="8" customHeight="1"/>
    <row r="12" ht="22" customHeight="1">
      <c r="B12" s="3" t="inlineStr">
        <is>
          <t>THE SIX TABS</t>
        </is>
      </c>
    </row>
    <row r="13">
      <c r="B13" s="4" t="inlineStr">
        <is>
          <t xml:space="preserve">   1. Read Me  ← you are here</t>
        </is>
      </c>
    </row>
    <row r="14">
      <c r="B14" s="4" t="inlineStr">
        <is>
          <t xml:space="preserve">   2. Listings  ← catalog of every digital product (one row per listing)</t>
        </is>
      </c>
    </row>
    <row r="15">
      <c r="B15" s="4" t="inlineStr">
        <is>
          <t xml:space="preserve">   3. Sales Log  ← one row per sale; type platform, gross, fees, ad spend</t>
        </is>
      </c>
    </row>
    <row r="16">
      <c r="B16" s="4" t="inlineStr">
        <is>
          <t xml:space="preserve">   4. Monthly Summary  ← Jan–Dec pivot: gross, fees, ads, net profit, units</t>
        </is>
      </c>
    </row>
    <row r="17">
      <c r="B17" s="4" t="inlineStr">
        <is>
          <t xml:space="preserve">   5. Product Performance  ← per-listing rollup with a top earner / underperformer signal</t>
        </is>
      </c>
    </row>
    <row r="18">
      <c r="B18" s="4" t="inlineStr">
        <is>
          <t xml:space="preserve">   6. Reference  ← typical platform fees, status thresholds, formulas glossary</t>
        </is>
      </c>
    </row>
    <row r="19" ht="8" customHeight="1"/>
    <row r="20" ht="22" customHeight="1">
      <c r="B20" s="3" t="inlineStr">
        <is>
          <t>HOW TO USE IT</t>
        </is>
      </c>
    </row>
    <row r="21" ht="68" customHeight="1">
      <c r="B21" s="4" t="inlineStr">
        <is>
          <t>1. Open the Listings tab. Add every digital product you have for sale — one row per listing. Fill in the yellow input columns (SKU, name, platform, list price, your build cost, and the active flag). Build cost is your one-time amortizable cost for that listing: design hours × hourly rate, plus font and stock-photo licenses, plus any contractor fees. Skip the gray formula columns — they fill themselves.</t>
        </is>
      </c>
    </row>
    <row r="22" ht="52" customHeight="1">
      <c r="B22" s="4" t="inlineStr">
        <is>
          <t>2. Open the Sales Log tab. Drop in your real sales — one row per transaction. Date, the SKU from the Listings tab, the platform, gross sale price, platform fee paid, payment processing fee, attributed ad spend (if any), and number of units. Net is calculated for you.</t>
        </is>
      </c>
    </row>
    <row r="23" ht="36" customHeight="1">
      <c r="B23" s="4" t="inlineStr">
        <is>
          <t>3. The Monthly Summary tab adds itself up — gross revenue, fees, ad spend, net profit, and unit count by month for the entire year. Use it for quarterly estimated tax payments and to spot seasonality.</t>
        </is>
      </c>
    </row>
    <row r="24" ht="52" customHeight="1">
      <c r="B24" s="4" t="inlineStr">
        <is>
          <t>4. The Product Performance tab is where the dashboard lives. It rolls up every sale by SKU into units sold, gross revenue, total fees, ad spend, net profit, and margin %, and tags each listing as Top earner / Healthy / Underperformer / Loss-making / Bundle candidate based on configurable thresholds.</t>
        </is>
      </c>
    </row>
    <row r="25" ht="8" customHeight="1"/>
    <row r="26" ht="22" customHeight="1">
      <c r="B26" s="3" t="inlineStr">
        <is>
          <t>THE PROFIT MATH (in plain English)</t>
        </is>
      </c>
    </row>
    <row r="27">
      <c r="B27" s="4" t="inlineStr">
        <is>
          <t>Per sale:    Net = Gross − Platform fee − Payment processing fee − Attributed ad spend</t>
        </is>
      </c>
    </row>
    <row r="28">
      <c r="B28" s="4" t="inlineStr">
        <is>
          <t>Per listing: Net profit = SUM of net per sale − one-time build cost (amortized over units sold)</t>
        </is>
      </c>
    </row>
    <row r="29">
      <c r="B29" s="4" t="inlineStr">
        <is>
          <t>Per listing: Margin %  = Net profit ÷ Gross revenue, expressed as a percentage</t>
        </is>
      </c>
    </row>
    <row r="30" ht="8" customHeight="1"/>
    <row r="31" ht="22" customHeight="1">
      <c r="B31" s="3" t="inlineStr">
        <is>
          <t>ATTRIBUTING AD SPEND HONESTLY</t>
        </is>
      </c>
    </row>
    <row r="32" ht="68" customHeight="1">
      <c r="B32" s="4" t="inlineStr">
        <is>
          <t>If you run platform-promoted ads (Etsy Offsite Ads, Etsy Promoted Listings, Pinterest, Meta), attribute the spend to the listing that the click landed on — not split evenly across the catalog. The Sales Log tab has an Ad spend column per row precisely so you stop pretending an ad you ran for one listing also benefits the other twenty.</t>
        </is>
      </c>
    </row>
    <row r="33" ht="8" customHeight="1"/>
    <row r="34" ht="22" customHeight="1">
      <c r="B34" s="3" t="inlineStr">
        <is>
          <t>TYPICAL PLATFORM FEES (for sanity-checking — see Reference tab)</t>
        </is>
      </c>
    </row>
    <row r="35" ht="36" customHeight="1">
      <c r="B35" s="4" t="inlineStr">
        <is>
          <t xml:space="preserve">   • Etsy Digital — listing $0.20, transaction 6.5%, payment processing 3% + $0.25, Offsite Ads 12–15% (only if visitor came via the ad)</t>
        </is>
      </c>
    </row>
    <row r="36">
      <c r="B36" s="4" t="inlineStr">
        <is>
          <t xml:space="preserve">   • Gumroad — flat 10% per sale, no listing fee, payment processing absorbed</t>
        </is>
      </c>
    </row>
    <row r="37" ht="36" customHeight="1">
      <c r="B37" s="4" t="inlineStr">
        <is>
          <t xml:space="preserve">   • Payhip — 5% on Free plan ($0/mo), 2% on Plus ($29/mo), 0% on Pro ($99/mo); plus payment processor fee (~3% + $0.30)</t>
        </is>
      </c>
    </row>
    <row r="38">
      <c r="B38" s="4" t="inlineStr">
        <is>
          <t xml:space="preserve">   • Shopify — no per-sale fee, but $39/mo Basic + Stripe 2.9% + $0.30 per sale</t>
        </is>
      </c>
    </row>
    <row r="39">
      <c r="B39" s="4" t="inlineStr">
        <is>
          <t xml:space="preserve">   • Your own site (Stripe direct) — 2.9% + $0.30 per sale, plus hosting</t>
        </is>
      </c>
    </row>
    <row r="40" ht="8" customHeight="1"/>
    <row r="41" ht="22" customHeight="1">
      <c r="B41" s="3" t="inlineStr">
        <is>
          <t>WHAT THE PRODUCT PERFORMANCE SIGNAL MEANS</t>
        </is>
      </c>
    </row>
    <row r="42">
      <c r="B42" s="4" t="inlineStr">
        <is>
          <t xml:space="preserve">   • Top earner   — net profit ≥ $500 AND margin ≥ 50% (your bestsellers; promote more, build variants)</t>
        </is>
      </c>
    </row>
    <row r="43">
      <c r="B43" s="4" t="inlineStr">
        <is>
          <t xml:space="preserve">   • Healthy      — margin ≥ 30% (working as designed; leave alone)</t>
        </is>
      </c>
    </row>
    <row r="44">
      <c r="B44" s="4" t="inlineStr">
        <is>
          <t xml:space="preserve">   • Underperformer — margin 10–30% (worth keeping but not worth promoting; consider repricing)</t>
        </is>
      </c>
    </row>
    <row r="45">
      <c r="B45" s="4" t="inlineStr">
        <is>
          <t xml:space="preserve">   • Loss-making   — margin &lt; 10% (ad spend or fees are eating the listing; pause ads or delist)</t>
        </is>
      </c>
    </row>
    <row r="46" ht="36" customHeight="1">
      <c r="B46" s="4" t="inlineStr">
        <is>
          <t xml:space="preserve">   • Bundle candidate — units sold &gt; 5 AND margin &lt; 30% (low-price item that earns its keep when bundled with a top earner)</t>
        </is>
      </c>
    </row>
    <row r="47" ht="8" customHeight="1"/>
    <row r="48" ht="22" customHeight="1">
      <c r="B48" s="3" t="inlineStr">
        <is>
          <t>ABOUT THE COMPANION TOOL</t>
        </is>
      </c>
    </row>
    <row r="49" ht="68" customHeight="1">
      <c r="B49" s="4" t="inlineStr">
        <is>
          <t>This workbook tracks profit per listing one row at a time. Ardent Seller does it continuously — every sale lands automatically against the right listing, fees and platform expenses are tracked separately, and the Reports tab shows revenue, expenses, net profit, and per-product performance for any date range without you typing anything in.</t>
        </is>
      </c>
    </row>
    <row r="50">
      <c r="B50" s="4" t="inlineStr">
        <is>
          <t>See how Ardent Seller's reports and income tracking run this math automatically:</t>
        </is>
      </c>
    </row>
    <row r="51" ht="20" customHeight="1">
      <c r="B51" s="5" t="inlineStr">
        <is>
          <t>Income, expenses, and per-product reports (Ardent Seller features)</t>
        </is>
      </c>
    </row>
    <row r="52" ht="8" customHeight="1"/>
    <row r="53" ht="22" customHeight="1">
      <c r="B53" s="3" t="inlineStr">
        <is>
          <t>RELATED FREE RESOURCES</t>
        </is>
      </c>
    </row>
    <row r="54">
      <c r="B54" s="4" t="inlineStr">
        <is>
          <t>Pair this dashboard with the rest of the maker tool kit:</t>
        </is>
      </c>
    </row>
    <row r="55" ht="20" customHeight="1">
      <c r="B55" s="5" t="inlineStr">
        <is>
          <t>Product Pricing Calculator — set the right list price before you list</t>
        </is>
      </c>
    </row>
    <row r="56" ht="20" customHeight="1">
      <c r="B56" s="5" t="inlineStr">
        <is>
          <t>"Should I Raise My Prices?" Decision Tool — model price changes before you commit</t>
        </is>
      </c>
    </row>
    <row r="57" ht="20" customHeight="1">
      <c r="B57" s="5" t="inlineStr">
        <is>
          <t>Schedule C Tax Expense Tracker — your design tools and ad spend are deductible</t>
        </is>
      </c>
    </row>
    <row r="58" ht="20" customHeight="1">
      <c r="B58" s="5" t="inlineStr">
        <is>
          <t>Quarterly Estimated Tax Worksheet — pay quarterly on this dashboard's net profit</t>
        </is>
      </c>
    </row>
    <row r="59" ht="20" customHeight="1">
      <c r="B59" s="5" t="inlineStr">
        <is>
          <t>End-of-Month Closeout Checklist — print, reconcile, file, repeat</t>
        </is>
      </c>
    </row>
    <row r="60" ht="20" customHeight="1">
      <c r="B60" s="5" t="inlineStr">
        <is>
          <t>Spreadsheet vs. Inventory Software: The Decision Guide</t>
        </is>
      </c>
    </row>
    <row r="61" ht="20" customHeight="1">
      <c r="B61" s="5" t="inlineStr">
        <is>
          <t>Browse all free resources →</t>
        </is>
      </c>
    </row>
    <row r="62" ht="8" customHeight="1"/>
    <row r="63" ht="22" customHeight="1">
      <c r="B63" s="3" t="inlineStr">
        <is>
          <t>MORE FROM THE BLOG</t>
        </is>
      </c>
    </row>
    <row r="64" ht="20" customHeight="1">
      <c r="B64" s="5" t="inlineStr">
        <is>
          <t>Selling Digital Products: How to Track Inventory When There's Nothing on the Shelf</t>
        </is>
      </c>
    </row>
    <row r="65" ht="20" customHeight="1">
      <c r="B65" s="5" t="inlineStr">
        <is>
          <t>Print-on-Demand Real Costs: The Passive Income Myth</t>
        </is>
      </c>
    </row>
    <row r="66" ht="20" customHeight="1">
      <c r="B66" s="5" t="inlineStr">
        <is>
          <t>Notion Template Seller — tracking sales, versions, and customers</t>
        </is>
      </c>
    </row>
    <row r="67" ht="8" customHeight="1"/>
    <row r="68" ht="22" customHeight="1">
      <c r="B68" s="6" t="inlineStr">
        <is>
          <t>Ready to skip the spreadsheet?</t>
        </is>
      </c>
    </row>
    <row r="69" ht="20" customHeight="1">
      <c r="B69" s="7" t="inlineStr">
        <is>
          <t>Start free — no credit card required</t>
        </is>
      </c>
    </row>
    <row r="70" ht="8" customHeight="1"/>
    <row r="71" ht="22" customHeight="1">
      <c r="B71" s="3" t="inlineStr">
        <is>
          <t>DISCLAIMER</t>
        </is>
      </c>
    </row>
    <row r="72" ht="84" customHeight="1">
      <c r="B72" s="4" t="inlineStr">
        <is>
          <t>Educational tool only — not legal, tax, or financial advice. Platform fee structures (Etsy, Gumroad, Shopify, Payhip, Stripe, etc.) change frequently and vary by country, plan, and listing type — confirm current fees on each platform's pricing page before relying on the defaults in the Reference tab. Profit numbers in this workbook are estimates that reflect the inputs you type in; actual platform statements are the authoritative record. Consult a qualified accountant for tax filing and a qualified attorney for licensing or contract questions.</t>
        </is>
      </c>
    </row>
    <row r="73" ht="8" customHeight="1"/>
    <row r="74">
      <c r="B74" s="8" t="inlineStr">
        <is>
          <t>Ardent Seller — inventory, recipes, and pricing for small-batch makers.</t>
        </is>
      </c>
    </row>
    <row r="75">
      <c r="B75" s="9" t="inlineStr">
        <is>
          <t>ardentseller.app</t>
        </is>
      </c>
    </row>
  </sheetData>
  <hyperlinks>
    <hyperlink xmlns:r="http://schemas.openxmlformats.org/officeDocument/2006/relationships" ref="B51" r:id="rId1"/>
    <hyperlink xmlns:r="http://schemas.openxmlformats.org/officeDocument/2006/relationships" ref="B55" r:id="rId2"/>
    <hyperlink xmlns:r="http://schemas.openxmlformats.org/officeDocument/2006/relationships" ref="B56" r:id="rId3"/>
    <hyperlink xmlns:r="http://schemas.openxmlformats.org/officeDocument/2006/relationships" ref="B57" r:id="rId4"/>
    <hyperlink xmlns:r="http://schemas.openxmlformats.org/officeDocument/2006/relationships" ref="B58" r:id="rId5"/>
    <hyperlink xmlns:r="http://schemas.openxmlformats.org/officeDocument/2006/relationships" ref="B59" r:id="rId6"/>
    <hyperlink xmlns:r="http://schemas.openxmlformats.org/officeDocument/2006/relationships" ref="B60" r:id="rId7"/>
    <hyperlink xmlns:r="http://schemas.openxmlformats.org/officeDocument/2006/relationships" ref="B61" r:id="rId8"/>
    <hyperlink xmlns:r="http://schemas.openxmlformats.org/officeDocument/2006/relationships" ref="B64" r:id="rId9"/>
    <hyperlink xmlns:r="http://schemas.openxmlformats.org/officeDocument/2006/relationships" ref="B65" r:id="rId10"/>
    <hyperlink xmlns:r="http://schemas.openxmlformats.org/officeDocument/2006/relationships" ref="B66" r:id="rId11"/>
    <hyperlink xmlns:r="http://schemas.openxmlformats.org/officeDocument/2006/relationships" ref="B69" r:id="rId12"/>
    <hyperlink xmlns:r="http://schemas.openxmlformats.org/officeDocument/2006/relationships" ref="B75" r:id="rId13"/>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16"/>
  <sheetViews>
    <sheetView showGridLines="0" workbookViewId="0">
      <pane ySplit="4" topLeftCell="A5" activePane="bottomLeft" state="frozen"/>
      <selection pane="bottomLeft" activeCell="A1" sqref="A1"/>
    </sheetView>
  </sheetViews>
  <sheetFormatPr baseColWidth="8" defaultRowHeight="15"/>
  <cols>
    <col width="14" customWidth="1" min="1" max="1"/>
    <col width="34" customWidth="1" min="2" max="2"/>
    <col width="18" customWidth="1" min="3" max="3"/>
    <col width="16" customWidth="1" min="4" max="4"/>
    <col width="12" customWidth="1" min="5" max="5"/>
    <col width="14" customWidth="1" min="6" max="6"/>
    <col width="10" customWidth="1" min="7" max="7"/>
    <col width="14" customWidth="1" min="8" max="8"/>
    <col width="10" customWidth="1" min="9" max="9"/>
    <col width="26" customWidth="1" min="10" max="10"/>
  </cols>
  <sheetData>
    <row r="1" ht="22" customHeight="1">
      <c r="A1" s="10" t="inlineStr">
        <is>
          <t>Listings — one row per digital product</t>
        </is>
      </c>
    </row>
    <row r="2" ht="30" customHeight="1">
      <c r="A2" s="11" t="inlineStr">
        <is>
          <t>Yellow = your input. SKU must be unique — the Sales Log and Product Performance tabs match by SKU. Build cost is your one-time amortizable cost: design time × hourly rate, fonts, stock-photo licenses, contractor fees.</t>
        </is>
      </c>
    </row>
    <row r="3" ht="6" customHeight="1"/>
    <row r="4" ht="28" customHeight="1">
      <c r="A4" s="12" t="inlineStr">
        <is>
          <t>SKU</t>
        </is>
      </c>
      <c r="B4" s="12" t="inlineStr">
        <is>
          <t>Product name</t>
        </is>
      </c>
      <c r="C4" s="12" t="inlineStr">
        <is>
          <t>Type</t>
        </is>
      </c>
      <c r="D4" s="12" t="inlineStr">
        <is>
          <t>Primary platform</t>
        </is>
      </c>
      <c r="E4" s="12" t="inlineStr">
        <is>
          <t>List price</t>
        </is>
      </c>
      <c r="F4" s="12" t="inlineStr">
        <is>
          <t>Build cost</t>
        </is>
      </c>
      <c r="G4" s="12" t="inlineStr">
        <is>
          <t>Version</t>
        </is>
      </c>
      <c r="H4" s="12" t="inlineStr">
        <is>
          <t>Launch date</t>
        </is>
      </c>
      <c r="I4" s="12" t="inlineStr">
        <is>
          <t>Active</t>
        </is>
      </c>
      <c r="J4" s="12" t="inlineStr">
        <is>
          <t>Notes</t>
        </is>
      </c>
    </row>
    <row r="5" ht="18" customHeight="1">
      <c r="A5" s="13" t="inlineStr">
        <is>
          <t>DPL-WED-01</t>
        </is>
      </c>
      <c r="B5" s="13" t="inlineStr">
        <is>
          <t>Wedding Planner Printable Pack</t>
        </is>
      </c>
      <c r="C5" s="13" t="inlineStr">
        <is>
          <t>Printable</t>
        </is>
      </c>
      <c r="D5" s="13" t="inlineStr">
        <is>
          <t>Etsy</t>
        </is>
      </c>
      <c r="E5" s="14" t="n">
        <v>18</v>
      </c>
      <c r="F5" s="14" t="n">
        <v>480</v>
      </c>
      <c r="G5" s="13" t="inlineStr">
        <is>
          <t>v2.1</t>
        </is>
      </c>
      <c r="H5" s="15" t="inlineStr">
        <is>
          <t>2025-06-12</t>
        </is>
      </c>
      <c r="I5" s="13" t="inlineStr">
        <is>
          <t>Y</t>
        </is>
      </c>
      <c r="J5" s="13" t="inlineStr">
        <is>
          <t>30-page pack; top seller</t>
        </is>
      </c>
    </row>
    <row r="6" ht="18" customHeight="1">
      <c r="A6" s="13" t="inlineStr">
        <is>
          <t>DPL-BUD-01</t>
        </is>
      </c>
      <c r="B6" s="13" t="inlineStr">
        <is>
          <t>Monthly Budget Spreadsheet</t>
        </is>
      </c>
      <c r="C6" s="13" t="inlineStr">
        <is>
          <t>Spreadsheet</t>
        </is>
      </c>
      <c r="D6" s="13" t="inlineStr">
        <is>
          <t>Gumroad</t>
        </is>
      </c>
      <c r="E6" s="14" t="n">
        <v>12</v>
      </c>
      <c r="F6" s="14" t="n">
        <v>220</v>
      </c>
      <c r="G6" s="13" t="inlineStr">
        <is>
          <t>v1.4</t>
        </is>
      </c>
      <c r="H6" s="15" t="inlineStr">
        <is>
          <t>2025-08-03</t>
        </is>
      </c>
      <c r="I6" s="13" t="inlineStr">
        <is>
          <t>Y</t>
        </is>
      </c>
      <c r="J6" s="13" t="inlineStr">
        <is>
          <t>Updated annually for new year</t>
        </is>
      </c>
    </row>
    <row r="7" ht="18" customHeight="1">
      <c r="A7" s="13" t="inlineStr">
        <is>
          <t>DPL-NOT-01</t>
        </is>
      </c>
      <c r="B7" s="13" t="inlineStr">
        <is>
          <t>Notion Goal-Tracker Template</t>
        </is>
      </c>
      <c r="C7" s="13" t="inlineStr">
        <is>
          <t>Template</t>
        </is>
      </c>
      <c r="D7" s="13" t="inlineStr">
        <is>
          <t>Gumroad</t>
        </is>
      </c>
      <c r="E7" s="14" t="n">
        <v>9</v>
      </c>
      <c r="F7" s="14" t="n">
        <v>140</v>
      </c>
      <c r="G7" s="13" t="inlineStr">
        <is>
          <t>v1.0</t>
        </is>
      </c>
      <c r="H7" s="15" t="inlineStr">
        <is>
          <t>2026-01-15</t>
        </is>
      </c>
      <c r="I7" s="13" t="inlineStr">
        <is>
          <t>Y</t>
        </is>
      </c>
      <c r="J7" s="13" t="inlineStr">
        <is>
          <t>Notion duplicate link</t>
        </is>
      </c>
    </row>
    <row r="8" ht="18" customHeight="1">
      <c r="A8" s="13" t="inlineStr">
        <is>
          <t>DPL-CAL-01</t>
        </is>
      </c>
      <c r="B8" s="13" t="inlineStr">
        <is>
          <t>2026 Printable Calendar Bundle</t>
        </is>
      </c>
      <c r="C8" s="13" t="inlineStr">
        <is>
          <t>Bundle</t>
        </is>
      </c>
      <c r="D8" s="13" t="inlineStr">
        <is>
          <t>Etsy</t>
        </is>
      </c>
      <c r="E8" s="14" t="n">
        <v>24</v>
      </c>
      <c r="F8" s="14" t="n">
        <v>360</v>
      </c>
      <c r="G8" s="13" t="inlineStr">
        <is>
          <t>v1.0</t>
        </is>
      </c>
      <c r="H8" s="15" t="inlineStr">
        <is>
          <t>2025-11-01</t>
        </is>
      </c>
      <c r="I8" s="13" t="inlineStr">
        <is>
          <t>Y</t>
        </is>
      </c>
      <c r="J8" s="13" t="inlineStr">
        <is>
          <t>Seasonal — peaks Nov/Dec</t>
        </is>
      </c>
    </row>
    <row r="9" ht="18" customHeight="1">
      <c r="A9" s="13" t="inlineStr">
        <is>
          <t>DPL-MEA-01</t>
        </is>
      </c>
      <c r="B9" s="13" t="inlineStr">
        <is>
          <t>Meal Planner + Grocery List Set</t>
        </is>
      </c>
      <c r="C9" s="13" t="inlineStr">
        <is>
          <t>Printable</t>
        </is>
      </c>
      <c r="D9" s="13" t="inlineStr">
        <is>
          <t>Etsy</t>
        </is>
      </c>
      <c r="E9" s="14" t="n">
        <v>7.5</v>
      </c>
      <c r="F9" s="14" t="n">
        <v>120</v>
      </c>
      <c r="G9" s="13" t="inlineStr">
        <is>
          <t>v1.2</t>
        </is>
      </c>
      <c r="H9" s="15" t="inlineStr">
        <is>
          <t>2025-09-20</t>
        </is>
      </c>
      <c r="I9" s="13" t="inlineStr">
        <is>
          <t>Y</t>
        </is>
      </c>
      <c r="J9" s="13" t="inlineStr">
        <is>
          <t>Repeat buyers</t>
        </is>
      </c>
    </row>
    <row r="10" ht="18" customHeight="1">
      <c r="A10" s="13" t="inlineStr">
        <is>
          <t>DPL-INV-01</t>
        </is>
      </c>
      <c r="B10" s="13" t="inlineStr">
        <is>
          <t>Small Business Invoice Template</t>
        </is>
      </c>
      <c r="C10" s="13" t="inlineStr">
        <is>
          <t>Template</t>
        </is>
      </c>
      <c r="D10" s="13" t="inlineStr">
        <is>
          <t>Payhip</t>
        </is>
      </c>
      <c r="E10" s="14" t="n">
        <v>14</v>
      </c>
      <c r="F10" s="14" t="n">
        <v>180</v>
      </c>
      <c r="G10" s="13" t="inlineStr">
        <is>
          <t>v1.0</t>
        </is>
      </c>
      <c r="H10" s="15" t="inlineStr">
        <is>
          <t>2025-10-08</t>
        </is>
      </c>
      <c r="I10" s="13" t="inlineStr">
        <is>
          <t>Y</t>
        </is>
      </c>
      <c r="J10" s="13" t="inlineStr">
        <is>
          <t>PDF + Word</t>
        </is>
      </c>
    </row>
    <row r="11" ht="18" customHeight="1">
      <c r="A11" s="13" t="inlineStr">
        <is>
          <t>DPL-WAL-01</t>
        </is>
      </c>
      <c r="B11" s="13" t="inlineStr">
        <is>
          <t>Phone Wallpaper Pack — Pastel Set</t>
        </is>
      </c>
      <c r="C11" s="13" t="inlineStr">
        <is>
          <t>Other</t>
        </is>
      </c>
      <c r="D11" s="13" t="inlineStr">
        <is>
          <t>Etsy</t>
        </is>
      </c>
      <c r="E11" s="14" t="n">
        <v>4</v>
      </c>
      <c r="F11" s="14" t="n">
        <v>60</v>
      </c>
      <c r="G11" s="13" t="inlineStr">
        <is>
          <t>v1.0</t>
        </is>
      </c>
      <c r="H11" s="15" t="inlineStr">
        <is>
          <t>2025-12-04</t>
        </is>
      </c>
      <c r="I11" s="13" t="inlineStr">
        <is>
          <t>Y</t>
        </is>
      </c>
      <c r="J11" s="13" t="inlineStr">
        <is>
          <t>Underperformer? watch</t>
        </is>
      </c>
    </row>
    <row r="12" ht="18" customHeight="1">
      <c r="A12" s="13" t="inlineStr">
        <is>
          <t>DPL-COU-01</t>
        </is>
      </c>
      <c r="B12" s="13" t="inlineStr">
        <is>
          <t>Beginner Watercolor Mini-Course (PDF)</t>
        </is>
      </c>
      <c r="C12" s="13" t="inlineStr">
        <is>
          <t>Course</t>
        </is>
      </c>
      <c r="D12" s="13" t="inlineStr">
        <is>
          <t>Own site</t>
        </is>
      </c>
      <c r="E12" s="14" t="n">
        <v>39</v>
      </c>
      <c r="F12" s="14" t="n">
        <v>720</v>
      </c>
      <c r="G12" s="13" t="inlineStr">
        <is>
          <t>v1.0</t>
        </is>
      </c>
      <c r="H12" s="15" t="inlineStr">
        <is>
          <t>2026-02-18</t>
        </is>
      </c>
      <c r="I12" s="13" t="inlineStr">
        <is>
          <t>Y</t>
        </is>
      </c>
      <c r="J12" s="13" t="inlineStr">
        <is>
          <t>Higher-margin flagship</t>
        </is>
      </c>
    </row>
    <row r="14" ht="22" customHeight="1">
      <c r="A14" s="3" t="inlineStr">
        <is>
          <t>OUTGROWING THIS?</t>
        </is>
      </c>
    </row>
    <row r="15" ht="56" customHeight="1">
      <c r="A15" s="4" t="inlineStr">
        <is>
          <t>When a listing's price changes, you have to retype it on this tab AND on every sale row in the Sales Log that already used the old price. Ardent Seller stores list price on the product itself — change it once and every future sale, every report, every margin calculation reprices automatically.</t>
        </is>
      </c>
    </row>
    <row r="16" ht="20" customHeight="1">
      <c r="A16" s="16" t="inlineStr">
        <is>
          <t>Run all of this automatically → Ardent Seller (free plan available, no credit card)</t>
        </is>
      </c>
    </row>
  </sheetData>
  <mergeCells count="5">
    <mergeCell ref="A1:J1"/>
    <mergeCell ref="A14:G14"/>
    <mergeCell ref="A16:G16"/>
    <mergeCell ref="A15:G15"/>
    <mergeCell ref="A2:J2"/>
  </mergeCells>
  <hyperlinks>
    <hyperlink xmlns:r="http://schemas.openxmlformats.org/officeDocument/2006/relationships" ref="A16" r:id="rId1"/>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M59"/>
  <sheetViews>
    <sheetView showGridLines="0" workbookViewId="0">
      <pane ySplit="4" topLeftCell="A5" activePane="bottomLeft" state="frozen"/>
      <selection pane="bottomLeft" activeCell="A1" sqref="A1"/>
    </sheetView>
  </sheetViews>
  <sheetFormatPr baseColWidth="8" defaultRowHeight="15"/>
  <cols>
    <col width="12" customWidth="1" min="1" max="1"/>
    <col width="14" customWidth="1" min="2" max="2"/>
    <col width="40" customWidth="1" min="3" max="3"/>
    <col width="14" customWidth="1" min="4" max="4"/>
    <col width="8" customWidth="1" min="5" max="5"/>
    <col width="12" customWidth="1" min="6" max="6"/>
    <col width="14" customWidth="1" min="7" max="7"/>
    <col width="16" customWidth="1" min="8" max="8"/>
    <col width="12" customWidth="1" min="9" max="9"/>
    <col width="12" customWidth="1" min="10" max="10"/>
    <col width="12" customWidth="1" min="11" max="11"/>
    <col width="16" customWidth="1" min="12" max="12"/>
    <col width="24" customWidth="1" min="13" max="13"/>
  </cols>
  <sheetData>
    <row r="1" ht="22" customHeight="1">
      <c r="A1" s="10" t="inlineStr">
        <is>
          <t>Sales Log — one row per transaction; Net and Effective fee % are calculated</t>
        </is>
      </c>
    </row>
    <row r="2" ht="30" customHeight="1">
      <c r="A2" s="11" t="inlineStr">
        <is>
          <t>Yellow = your input    Gray = formula. Type the SKU exactly as it appears on the Listings tab — the product name, monthly summary, and product performance roll-ups all match by SKU.</t>
        </is>
      </c>
    </row>
    <row r="3" ht="6" customHeight="1"/>
    <row r="4" ht="30" customHeight="1">
      <c r="A4" s="12" t="inlineStr">
        <is>
          <t>Date</t>
        </is>
      </c>
      <c r="B4" s="12" t="inlineStr">
        <is>
          <t>SKU</t>
        </is>
      </c>
      <c r="C4" s="12" t="inlineStr">
        <is>
          <t>Product name</t>
        </is>
      </c>
      <c r="D4" s="12" t="inlineStr">
        <is>
          <t>Platform</t>
        </is>
      </c>
      <c r="E4" s="12" t="inlineStr">
        <is>
          <t>Units</t>
        </is>
      </c>
      <c r="F4" s="12" t="inlineStr">
        <is>
          <t>Gross</t>
        </is>
      </c>
      <c r="G4" s="12" t="inlineStr">
        <is>
          <t>Platform fee</t>
        </is>
      </c>
      <c r="H4" s="12" t="inlineStr">
        <is>
          <t>Payment proc fee</t>
        </is>
      </c>
      <c r="I4" s="12" t="inlineStr">
        <is>
          <t>Ad spend</t>
        </is>
      </c>
      <c r="J4" s="12" t="inlineStr">
        <is>
          <t>Refund</t>
        </is>
      </c>
      <c r="K4" s="12" t="inlineStr">
        <is>
          <t>Net</t>
        </is>
      </c>
      <c r="L4" s="12" t="inlineStr">
        <is>
          <t>Effective fee %</t>
        </is>
      </c>
      <c r="M4" s="12" t="inlineStr">
        <is>
          <t>Notes</t>
        </is>
      </c>
    </row>
    <row r="5" ht="18" customHeight="1">
      <c r="A5" s="15" t="inlineStr">
        <is>
          <t>2026-01-08</t>
        </is>
      </c>
      <c r="B5" s="13" t="inlineStr">
        <is>
          <t>DPL-WED-01</t>
        </is>
      </c>
      <c r="C5" s="17">
        <f>IFERROR(VLOOKUP(B5,Listings!$A$5:$B$12,2,FALSE),"")</f>
        <v/>
      </c>
      <c r="D5" s="13" t="inlineStr">
        <is>
          <t>Etsy</t>
        </is>
      </c>
      <c r="E5" s="18" t="n">
        <v>1</v>
      </c>
      <c r="F5" s="14" t="n">
        <v>18</v>
      </c>
      <c r="G5" s="14" t="n">
        <v>1.17</v>
      </c>
      <c r="H5" s="14" t="n">
        <v>0.79</v>
      </c>
      <c r="I5" s="14" t="n">
        <v>0</v>
      </c>
      <c r="J5" s="14" t="n">
        <v>0</v>
      </c>
      <c r="K5" s="19">
        <f>F5-G5-H5-I5-J5</f>
        <v/>
      </c>
      <c r="L5" s="20">
        <f>IF(F5=0,0,(G5+H5+I5+J5)/F5)</f>
        <v/>
      </c>
      <c r="M5" s="13" t="inlineStr"/>
    </row>
    <row r="6" ht="18" customHeight="1">
      <c r="A6" s="15" t="inlineStr">
        <is>
          <t>2026-01-12</t>
        </is>
      </c>
      <c r="B6" s="13" t="inlineStr">
        <is>
          <t>DPL-BUD-01</t>
        </is>
      </c>
      <c r="C6" s="17">
        <f>IFERROR(VLOOKUP(B6,Listings!$A$5:$B$12,2,FALSE),"")</f>
        <v/>
      </c>
      <c r="D6" s="13" t="inlineStr">
        <is>
          <t>Gumroad</t>
        </is>
      </c>
      <c r="E6" s="18" t="n">
        <v>1</v>
      </c>
      <c r="F6" s="14" t="n">
        <v>12</v>
      </c>
      <c r="G6" s="14" t="n">
        <v>1.2</v>
      </c>
      <c r="H6" s="14" t="n">
        <v>0</v>
      </c>
      <c r="I6" s="14" t="n">
        <v>0</v>
      </c>
      <c r="J6" s="14" t="n">
        <v>0</v>
      </c>
      <c r="K6" s="19">
        <f>F6-G6-H6-I6-J6</f>
        <v/>
      </c>
      <c r="L6" s="20">
        <f>IF(F6=0,0,(G6+H6+I6+J6)/F6)</f>
        <v/>
      </c>
      <c r="M6" s="13" t="inlineStr"/>
    </row>
    <row r="7" ht="18" customHeight="1">
      <c r="A7" s="15" t="inlineStr">
        <is>
          <t>2026-01-15</t>
        </is>
      </c>
      <c r="B7" s="13" t="inlineStr">
        <is>
          <t>DPL-CAL-01</t>
        </is>
      </c>
      <c r="C7" s="17">
        <f>IFERROR(VLOOKUP(B7,Listings!$A$5:$B$12,2,FALSE),"")</f>
        <v/>
      </c>
      <c r="D7" s="13" t="inlineStr">
        <is>
          <t>Etsy</t>
        </is>
      </c>
      <c r="E7" s="18" t="n">
        <v>1</v>
      </c>
      <c r="F7" s="14" t="n">
        <v>24</v>
      </c>
      <c r="G7" s="14" t="n">
        <v>1.56</v>
      </c>
      <c r="H7" s="14" t="n">
        <v>0.97</v>
      </c>
      <c r="I7" s="14" t="n">
        <v>0</v>
      </c>
      <c r="J7" s="14" t="n">
        <v>0</v>
      </c>
      <c r="K7" s="19">
        <f>F7-G7-H7-I7-J7</f>
        <v/>
      </c>
      <c r="L7" s="20">
        <f>IF(F7=0,0,(G7+H7+I7+J7)/F7)</f>
        <v/>
      </c>
      <c r="M7" s="13" t="inlineStr"/>
    </row>
    <row r="8" ht="18" customHeight="1">
      <c r="A8" s="15" t="inlineStr">
        <is>
          <t>2026-01-19</t>
        </is>
      </c>
      <c r="B8" s="13" t="inlineStr">
        <is>
          <t>DPL-WAL-01</t>
        </is>
      </c>
      <c r="C8" s="17">
        <f>IFERROR(VLOOKUP(B8,Listings!$A$5:$B$12,2,FALSE),"")</f>
        <v/>
      </c>
      <c r="D8" s="13" t="inlineStr">
        <is>
          <t>Etsy</t>
        </is>
      </c>
      <c r="E8" s="18" t="n">
        <v>1</v>
      </c>
      <c r="F8" s="14" t="n">
        <v>4</v>
      </c>
      <c r="G8" s="14" t="n">
        <v>0.46</v>
      </c>
      <c r="H8" s="14" t="n">
        <v>0.37</v>
      </c>
      <c r="I8" s="14" t="n">
        <v>1.2</v>
      </c>
      <c r="J8" s="14" t="n">
        <v>0</v>
      </c>
      <c r="K8" s="19">
        <f>F8-G8-H8-I8-J8</f>
        <v/>
      </c>
      <c r="L8" s="20">
        <f>IF(F8=0,0,(G8+H8+I8+J8)/F8)</f>
        <v/>
      </c>
      <c r="M8" s="13" t="inlineStr">
        <is>
          <t>Offsite Ads</t>
        </is>
      </c>
    </row>
    <row r="9" ht="18" customHeight="1">
      <c r="A9" s="15" t="inlineStr">
        <is>
          <t>2026-01-22</t>
        </is>
      </c>
      <c r="B9" s="13" t="inlineStr">
        <is>
          <t>DPL-NOT-01</t>
        </is>
      </c>
      <c r="C9" s="17">
        <f>IFERROR(VLOOKUP(B9,Listings!$A$5:$B$12,2,FALSE),"")</f>
        <v/>
      </c>
      <c r="D9" s="13" t="inlineStr">
        <is>
          <t>Gumroad</t>
        </is>
      </c>
      <c r="E9" s="18" t="n">
        <v>1</v>
      </c>
      <c r="F9" s="14" t="n">
        <v>9</v>
      </c>
      <c r="G9" s="14" t="n">
        <v>0.9</v>
      </c>
      <c r="H9" s="14" t="n">
        <v>0</v>
      </c>
      <c r="I9" s="14" t="n">
        <v>0</v>
      </c>
      <c r="J9" s="14" t="n">
        <v>0</v>
      </c>
      <c r="K9" s="19">
        <f>F9-G9-H9-I9-J9</f>
        <v/>
      </c>
      <c r="L9" s="20">
        <f>IF(F9=0,0,(G9+H9+I9+J9)/F9)</f>
        <v/>
      </c>
      <c r="M9" s="13" t="inlineStr"/>
    </row>
    <row r="10" ht="18" customHeight="1">
      <c r="A10" s="15" t="inlineStr">
        <is>
          <t>2026-01-26</t>
        </is>
      </c>
      <c r="B10" s="13" t="inlineStr">
        <is>
          <t>DPL-WED-01</t>
        </is>
      </c>
      <c r="C10" s="17">
        <f>IFERROR(VLOOKUP(B10,Listings!$A$5:$B$12,2,FALSE),"")</f>
        <v/>
      </c>
      <c r="D10" s="13" t="inlineStr">
        <is>
          <t>Etsy</t>
        </is>
      </c>
      <c r="E10" s="18" t="n">
        <v>2</v>
      </c>
      <c r="F10" s="14" t="n">
        <v>36</v>
      </c>
      <c r="G10" s="14" t="n">
        <v>2.34</v>
      </c>
      <c r="H10" s="14" t="n">
        <v>1.33</v>
      </c>
      <c r="I10" s="14" t="n">
        <v>0</v>
      </c>
      <c r="J10" s="14" t="n">
        <v>0</v>
      </c>
      <c r="K10" s="19">
        <f>F10-G10-H10-I10-J10</f>
        <v/>
      </c>
      <c r="L10" s="20">
        <f>IF(F10=0,0,(G10+H10+I10+J10)/F10)</f>
        <v/>
      </c>
      <c r="M10" s="13" t="inlineStr"/>
    </row>
    <row r="11" ht="18" customHeight="1">
      <c r="A11" s="15" t="inlineStr">
        <is>
          <t>2026-02-03</t>
        </is>
      </c>
      <c r="B11" s="13" t="inlineStr">
        <is>
          <t>DPL-BUD-01</t>
        </is>
      </c>
      <c r="C11" s="17">
        <f>IFERROR(VLOOKUP(B11,Listings!$A$5:$B$12,2,FALSE),"")</f>
        <v/>
      </c>
      <c r="D11" s="13" t="inlineStr">
        <is>
          <t>Gumroad</t>
        </is>
      </c>
      <c r="E11" s="18" t="n">
        <v>1</v>
      </c>
      <c r="F11" s="14" t="n">
        <v>12</v>
      </c>
      <c r="G11" s="14" t="n">
        <v>1.2</v>
      </c>
      <c r="H11" s="14" t="n">
        <v>0</v>
      </c>
      <c r="I11" s="14" t="n">
        <v>0</v>
      </c>
      <c r="J11" s="14" t="n">
        <v>0</v>
      </c>
      <c r="K11" s="19">
        <f>F11-G11-H11-I11-J11</f>
        <v/>
      </c>
      <c r="L11" s="20">
        <f>IF(F11=0,0,(G11+H11+I11+J11)/F11)</f>
        <v/>
      </c>
      <c r="M11" s="13" t="inlineStr"/>
    </row>
    <row r="12" ht="18" customHeight="1">
      <c r="A12" s="15" t="inlineStr">
        <is>
          <t>2026-02-07</t>
        </is>
      </c>
      <c r="B12" s="13" t="inlineStr">
        <is>
          <t>DPL-MEA-01</t>
        </is>
      </c>
      <c r="C12" s="17">
        <f>IFERROR(VLOOKUP(B12,Listings!$A$5:$B$12,2,FALSE),"")</f>
        <v/>
      </c>
      <c r="D12" s="13" t="inlineStr">
        <is>
          <t>Etsy</t>
        </is>
      </c>
      <c r="E12" s="18" t="n">
        <v>1</v>
      </c>
      <c r="F12" s="14" t="n">
        <v>7.5</v>
      </c>
      <c r="G12" s="14" t="n">
        <v>0.6899999999999999</v>
      </c>
      <c r="H12" s="14" t="n">
        <v>0.48</v>
      </c>
      <c r="I12" s="14" t="n">
        <v>0</v>
      </c>
      <c r="J12" s="14" t="n">
        <v>0</v>
      </c>
      <c r="K12" s="19">
        <f>F12-G12-H12-I12-J12</f>
        <v/>
      </c>
      <c r="L12" s="20">
        <f>IF(F12=0,0,(G12+H12+I12+J12)/F12)</f>
        <v/>
      </c>
      <c r="M12" s="13" t="inlineStr"/>
    </row>
    <row r="13" ht="18" customHeight="1">
      <c r="A13" s="15" t="inlineStr">
        <is>
          <t>2026-02-09</t>
        </is>
      </c>
      <c r="B13" s="13" t="inlineStr">
        <is>
          <t>DPL-INV-01</t>
        </is>
      </c>
      <c r="C13" s="17">
        <f>IFERROR(VLOOKUP(B13,Listings!$A$5:$B$12,2,FALSE),"")</f>
        <v/>
      </c>
      <c r="D13" s="13" t="inlineStr">
        <is>
          <t>Payhip</t>
        </is>
      </c>
      <c r="E13" s="18" t="n">
        <v>1</v>
      </c>
      <c r="F13" s="14" t="n">
        <v>14</v>
      </c>
      <c r="G13" s="14" t="n">
        <v>0.7</v>
      </c>
      <c r="H13" s="14" t="n">
        <v>0.72</v>
      </c>
      <c r="I13" s="14" t="n">
        <v>0</v>
      </c>
      <c r="J13" s="14" t="n">
        <v>0</v>
      </c>
      <c r="K13" s="19">
        <f>F13-G13-H13-I13-J13</f>
        <v/>
      </c>
      <c r="L13" s="20">
        <f>IF(F13=0,0,(G13+H13+I13+J13)/F13)</f>
        <v/>
      </c>
      <c r="M13" s="13" t="inlineStr">
        <is>
          <t>Plus plan, 5% → 2%</t>
        </is>
      </c>
    </row>
    <row r="14" ht="18" customHeight="1">
      <c r="A14" s="15" t="inlineStr">
        <is>
          <t>2026-02-15</t>
        </is>
      </c>
      <c r="B14" s="13" t="inlineStr">
        <is>
          <t>DPL-WED-01</t>
        </is>
      </c>
      <c r="C14" s="17">
        <f>IFERROR(VLOOKUP(B14,Listings!$A$5:$B$12,2,FALSE),"")</f>
        <v/>
      </c>
      <c r="D14" s="13" t="inlineStr">
        <is>
          <t>Etsy</t>
        </is>
      </c>
      <c r="E14" s="18" t="n">
        <v>1</v>
      </c>
      <c r="F14" s="14" t="n">
        <v>18</v>
      </c>
      <c r="G14" s="14" t="n">
        <v>1.17</v>
      </c>
      <c r="H14" s="14" t="n">
        <v>0.79</v>
      </c>
      <c r="I14" s="14" t="n">
        <v>2.16</v>
      </c>
      <c r="J14" s="14" t="n">
        <v>0</v>
      </c>
      <c r="K14" s="19">
        <f>F14-G14-H14-I14-J14</f>
        <v/>
      </c>
      <c r="L14" s="20">
        <f>IF(F14=0,0,(G14+H14+I14+J14)/F14)</f>
        <v/>
      </c>
      <c r="M14" s="13" t="inlineStr">
        <is>
          <t>Promoted Listing</t>
        </is>
      </c>
    </row>
    <row r="15" ht="18" customHeight="1">
      <c r="A15" s="15" t="inlineStr">
        <is>
          <t>2026-02-21</t>
        </is>
      </c>
      <c r="B15" s="13" t="inlineStr">
        <is>
          <t>DPL-COU-01</t>
        </is>
      </c>
      <c r="C15" s="17">
        <f>IFERROR(VLOOKUP(B15,Listings!$A$5:$B$12,2,FALSE),"")</f>
        <v/>
      </c>
      <c r="D15" s="13" t="inlineStr">
        <is>
          <t>Own site</t>
        </is>
      </c>
      <c r="E15" s="18" t="n">
        <v>1</v>
      </c>
      <c r="F15" s="14" t="n">
        <v>39</v>
      </c>
      <c r="G15" s="14" t="n">
        <v>0</v>
      </c>
      <c r="H15" s="14" t="n">
        <v>1.43</v>
      </c>
      <c r="I15" s="14" t="n">
        <v>4</v>
      </c>
      <c r="J15" s="14" t="n">
        <v>0</v>
      </c>
      <c r="K15" s="19">
        <f>F15-G15-H15-I15-J15</f>
        <v/>
      </c>
      <c r="L15" s="20">
        <f>IF(F15=0,0,(G15+H15+I15+J15)/F15)</f>
        <v/>
      </c>
      <c r="M15" s="13" t="inlineStr">
        <is>
          <t>Pinterest ad</t>
        </is>
      </c>
    </row>
    <row r="16" ht="18" customHeight="1">
      <c r="A16" s="15" t="inlineStr">
        <is>
          <t>2026-02-24</t>
        </is>
      </c>
      <c r="B16" s="13" t="inlineStr">
        <is>
          <t>DPL-WAL-01</t>
        </is>
      </c>
      <c r="C16" s="17">
        <f>IFERROR(VLOOKUP(B16,Listings!$A$5:$B$12,2,FALSE),"")</f>
        <v/>
      </c>
      <c r="D16" s="13" t="inlineStr">
        <is>
          <t>Etsy</t>
        </is>
      </c>
      <c r="E16" s="18" t="n">
        <v>1</v>
      </c>
      <c r="F16" s="14" t="n">
        <v>4</v>
      </c>
      <c r="G16" s="14" t="n">
        <v>0.46</v>
      </c>
      <c r="H16" s="14" t="n">
        <v>0.37</v>
      </c>
      <c r="I16" s="14" t="n">
        <v>1.2</v>
      </c>
      <c r="J16" s="14" t="n">
        <v>0</v>
      </c>
      <c r="K16" s="19">
        <f>F16-G16-H16-I16-J16</f>
        <v/>
      </c>
      <c r="L16" s="20">
        <f>IF(F16=0,0,(G16+H16+I16+J16)/F16)</f>
        <v/>
      </c>
      <c r="M16" s="13" t="inlineStr">
        <is>
          <t>Offsite Ads</t>
        </is>
      </c>
    </row>
    <row r="17" ht="18" customHeight="1">
      <c r="A17" s="15" t="inlineStr">
        <is>
          <t>2026-03-04</t>
        </is>
      </c>
      <c r="B17" s="13" t="inlineStr">
        <is>
          <t>DPL-WED-01</t>
        </is>
      </c>
      <c r="C17" s="17">
        <f>IFERROR(VLOOKUP(B17,Listings!$A$5:$B$12,2,FALSE),"")</f>
        <v/>
      </c>
      <c r="D17" s="13" t="inlineStr">
        <is>
          <t>Etsy</t>
        </is>
      </c>
      <c r="E17" s="18" t="n">
        <v>1</v>
      </c>
      <c r="F17" s="14" t="n">
        <v>18</v>
      </c>
      <c r="G17" s="14" t="n">
        <v>1.17</v>
      </c>
      <c r="H17" s="14" t="n">
        <v>0.79</v>
      </c>
      <c r="I17" s="14" t="n">
        <v>0</v>
      </c>
      <c r="J17" s="14" t="n">
        <v>0</v>
      </c>
      <c r="K17" s="19">
        <f>F17-G17-H17-I17-J17</f>
        <v/>
      </c>
      <c r="L17" s="20">
        <f>IF(F17=0,0,(G17+H17+I17+J17)/F17)</f>
        <v/>
      </c>
      <c r="M17" s="13" t="inlineStr"/>
    </row>
    <row r="18" ht="18" customHeight="1">
      <c r="A18" s="15" t="inlineStr">
        <is>
          <t>2026-03-09</t>
        </is>
      </c>
      <c r="B18" s="13" t="inlineStr">
        <is>
          <t>DPL-NOT-01</t>
        </is>
      </c>
      <c r="C18" s="17">
        <f>IFERROR(VLOOKUP(B18,Listings!$A$5:$B$12,2,FALSE),"")</f>
        <v/>
      </c>
      <c r="D18" s="13" t="inlineStr">
        <is>
          <t>Gumroad</t>
        </is>
      </c>
      <c r="E18" s="18" t="n">
        <v>2</v>
      </c>
      <c r="F18" s="14" t="n">
        <v>18</v>
      </c>
      <c r="G18" s="14" t="n">
        <v>1.8</v>
      </c>
      <c r="H18" s="14" t="n">
        <v>0</v>
      </c>
      <c r="I18" s="14" t="n">
        <v>0</v>
      </c>
      <c r="J18" s="14" t="n">
        <v>0</v>
      </c>
      <c r="K18" s="19">
        <f>F18-G18-H18-I18-J18</f>
        <v/>
      </c>
      <c r="L18" s="20">
        <f>IF(F18=0,0,(G18+H18+I18+J18)/F18)</f>
        <v/>
      </c>
      <c r="M18" s="13" t="inlineStr"/>
    </row>
    <row r="19" ht="18" customHeight="1">
      <c r="A19" s="15" t="inlineStr">
        <is>
          <t>2026-03-14</t>
        </is>
      </c>
      <c r="B19" s="13" t="inlineStr">
        <is>
          <t>DPL-BUD-01</t>
        </is>
      </c>
      <c r="C19" s="17">
        <f>IFERROR(VLOOKUP(B19,Listings!$A$5:$B$12,2,FALSE),"")</f>
        <v/>
      </c>
      <c r="D19" s="13" t="inlineStr">
        <is>
          <t>Gumroad</t>
        </is>
      </c>
      <c r="E19" s="18" t="n">
        <v>1</v>
      </c>
      <c r="F19" s="14" t="n">
        <v>12</v>
      </c>
      <c r="G19" s="14" t="n">
        <v>1.2</v>
      </c>
      <c r="H19" s="14" t="n">
        <v>0</v>
      </c>
      <c r="I19" s="14" t="n">
        <v>0</v>
      </c>
      <c r="J19" s="14" t="n">
        <v>0</v>
      </c>
      <c r="K19" s="19">
        <f>F19-G19-H19-I19-J19</f>
        <v/>
      </c>
      <c r="L19" s="20">
        <f>IF(F19=0,0,(G19+H19+I19+J19)/F19)</f>
        <v/>
      </c>
      <c r="M19" s="13" t="inlineStr"/>
    </row>
    <row r="20" ht="18" customHeight="1">
      <c r="A20" s="15" t="inlineStr">
        <is>
          <t>2026-03-18</t>
        </is>
      </c>
      <c r="B20" s="13" t="inlineStr">
        <is>
          <t>DPL-COU-01</t>
        </is>
      </c>
      <c r="C20" s="17">
        <f>IFERROR(VLOOKUP(B20,Listings!$A$5:$B$12,2,FALSE),"")</f>
        <v/>
      </c>
      <c r="D20" s="13" t="inlineStr">
        <is>
          <t>Own site</t>
        </is>
      </c>
      <c r="E20" s="18" t="n">
        <v>1</v>
      </c>
      <c r="F20" s="14" t="n">
        <v>39</v>
      </c>
      <c r="G20" s="14" t="n">
        <v>0</v>
      </c>
      <c r="H20" s="14" t="n">
        <v>1.43</v>
      </c>
      <c r="I20" s="14" t="n">
        <v>0</v>
      </c>
      <c r="J20" s="14" t="n">
        <v>0</v>
      </c>
      <c r="K20" s="19">
        <f>F20-G20-H20-I20-J20</f>
        <v/>
      </c>
      <c r="L20" s="20">
        <f>IF(F20=0,0,(G20+H20+I20+J20)/F20)</f>
        <v/>
      </c>
      <c r="M20" s="13" t="inlineStr"/>
    </row>
    <row r="21" ht="18" customHeight="1">
      <c r="A21" s="15" t="inlineStr">
        <is>
          <t>2026-03-21</t>
        </is>
      </c>
      <c r="B21" s="13" t="inlineStr">
        <is>
          <t>DPL-MEA-01</t>
        </is>
      </c>
      <c r="C21" s="17">
        <f>IFERROR(VLOOKUP(B21,Listings!$A$5:$B$12,2,FALSE),"")</f>
        <v/>
      </c>
      <c r="D21" s="13" t="inlineStr">
        <is>
          <t>Etsy</t>
        </is>
      </c>
      <c r="E21" s="18" t="n">
        <v>1</v>
      </c>
      <c r="F21" s="14" t="n">
        <v>7.5</v>
      </c>
      <c r="G21" s="14" t="n">
        <v>0.6899999999999999</v>
      </c>
      <c r="H21" s="14" t="n">
        <v>0.48</v>
      </c>
      <c r="I21" s="14" t="n">
        <v>0</v>
      </c>
      <c r="J21" s="14" t="n">
        <v>0</v>
      </c>
      <c r="K21" s="19">
        <f>F21-G21-H21-I21-J21</f>
        <v/>
      </c>
      <c r="L21" s="20">
        <f>IF(F21=0,0,(G21+H21+I21+J21)/F21)</f>
        <v/>
      </c>
      <c r="M21" s="13" t="inlineStr"/>
    </row>
    <row r="22" ht="18" customHeight="1">
      <c r="A22" s="15" t="inlineStr">
        <is>
          <t>2026-03-29</t>
        </is>
      </c>
      <c r="B22" s="13" t="inlineStr">
        <is>
          <t>DPL-INV-01</t>
        </is>
      </c>
      <c r="C22" s="17">
        <f>IFERROR(VLOOKUP(B22,Listings!$A$5:$B$12,2,FALSE),"")</f>
        <v/>
      </c>
      <c r="D22" s="13" t="inlineStr">
        <is>
          <t>Payhip</t>
        </is>
      </c>
      <c r="E22" s="18" t="n">
        <v>1</v>
      </c>
      <c r="F22" s="14" t="n">
        <v>14</v>
      </c>
      <c r="G22" s="14" t="n">
        <v>0.28</v>
      </c>
      <c r="H22" s="14" t="n">
        <v>0.72</v>
      </c>
      <c r="I22" s="14" t="n">
        <v>0</v>
      </c>
      <c r="J22" s="14" t="n">
        <v>0</v>
      </c>
      <c r="K22" s="19">
        <f>F22-G22-H22-I22-J22</f>
        <v/>
      </c>
      <c r="L22" s="20">
        <f>IF(F22=0,0,(G22+H22+I22+J22)/F22)</f>
        <v/>
      </c>
      <c r="M22" s="13" t="inlineStr"/>
    </row>
    <row r="23" ht="18" customHeight="1">
      <c r="A23" s="15" t="inlineStr">
        <is>
          <t>2026-04-05</t>
        </is>
      </c>
      <c r="B23" s="13" t="inlineStr">
        <is>
          <t>DPL-WED-01</t>
        </is>
      </c>
      <c r="C23" s="17">
        <f>IFERROR(VLOOKUP(B23,Listings!$A$5:$B$12,2,FALSE),"")</f>
        <v/>
      </c>
      <c r="D23" s="13" t="inlineStr">
        <is>
          <t>Etsy</t>
        </is>
      </c>
      <c r="E23" s="18" t="n">
        <v>1</v>
      </c>
      <c r="F23" s="14" t="n">
        <v>18</v>
      </c>
      <c r="G23" s="14" t="n">
        <v>1.17</v>
      </c>
      <c r="H23" s="14" t="n">
        <v>0.79</v>
      </c>
      <c r="I23" s="14" t="n">
        <v>0</v>
      </c>
      <c r="J23" s="14" t="n">
        <v>0</v>
      </c>
      <c r="K23" s="19">
        <f>F23-G23-H23-I23-J23</f>
        <v/>
      </c>
      <c r="L23" s="20">
        <f>IF(F23=0,0,(G23+H23+I23+J23)/F23)</f>
        <v/>
      </c>
      <c r="M23" s="13" t="inlineStr"/>
    </row>
    <row r="24" ht="18" customHeight="1">
      <c r="A24" s="15" t="inlineStr">
        <is>
          <t>2026-04-11</t>
        </is>
      </c>
      <c r="B24" s="13" t="inlineStr">
        <is>
          <t>DPL-COU-01</t>
        </is>
      </c>
      <c r="C24" s="17">
        <f>IFERROR(VLOOKUP(B24,Listings!$A$5:$B$12,2,FALSE),"")</f>
        <v/>
      </c>
      <c r="D24" s="13" t="inlineStr">
        <is>
          <t>Own site</t>
        </is>
      </c>
      <c r="E24" s="18" t="n">
        <v>2</v>
      </c>
      <c r="F24" s="14" t="n">
        <v>78</v>
      </c>
      <c r="G24" s="14" t="n">
        <v>0</v>
      </c>
      <c r="H24" s="14" t="n">
        <v>2.56</v>
      </c>
      <c r="I24" s="14" t="n">
        <v>6</v>
      </c>
      <c r="J24" s="14" t="n">
        <v>0</v>
      </c>
      <c r="K24" s="19">
        <f>F24-G24-H24-I24-J24</f>
        <v/>
      </c>
      <c r="L24" s="20">
        <f>IF(F24=0,0,(G24+H24+I24+J24)/F24)</f>
        <v/>
      </c>
      <c r="M24" s="13" t="inlineStr">
        <is>
          <t>Pinterest ad</t>
        </is>
      </c>
    </row>
    <row r="25" ht="18" customHeight="1">
      <c r="A25" s="15" t="inlineStr">
        <is>
          <t>2026-04-16</t>
        </is>
      </c>
      <c r="B25" s="13" t="inlineStr">
        <is>
          <t>DPL-MEA-01</t>
        </is>
      </c>
      <c r="C25" s="17">
        <f>IFERROR(VLOOKUP(B25,Listings!$A$5:$B$12,2,FALSE),"")</f>
        <v/>
      </c>
      <c r="D25" s="13" t="inlineStr">
        <is>
          <t>Etsy</t>
        </is>
      </c>
      <c r="E25" s="18" t="n">
        <v>1</v>
      </c>
      <c r="F25" s="14" t="n">
        <v>7.5</v>
      </c>
      <c r="G25" s="14" t="n">
        <v>0.6899999999999999</v>
      </c>
      <c r="H25" s="14" t="n">
        <v>0.48</v>
      </c>
      <c r="I25" s="14" t="n">
        <v>0</v>
      </c>
      <c r="J25" s="14" t="n">
        <v>0</v>
      </c>
      <c r="K25" s="19">
        <f>F25-G25-H25-I25-J25</f>
        <v/>
      </c>
      <c r="L25" s="20">
        <f>IF(F25=0,0,(G25+H25+I25+J25)/F25)</f>
        <v/>
      </c>
      <c r="M25" s="13" t="inlineStr"/>
    </row>
    <row r="26" ht="18" customHeight="1">
      <c r="A26" s="15" t="inlineStr">
        <is>
          <t>2026-04-22</t>
        </is>
      </c>
      <c r="B26" s="13" t="inlineStr">
        <is>
          <t>DPL-WAL-01</t>
        </is>
      </c>
      <c r="C26" s="17">
        <f>IFERROR(VLOOKUP(B26,Listings!$A$5:$B$12,2,FALSE),"")</f>
        <v/>
      </c>
      <c r="D26" s="13" t="inlineStr">
        <is>
          <t>Etsy</t>
        </is>
      </c>
      <c r="E26" s="18" t="n">
        <v>1</v>
      </c>
      <c r="F26" s="14" t="n">
        <v>4</v>
      </c>
      <c r="G26" s="14" t="n">
        <v>0.46</v>
      </c>
      <c r="H26" s="14" t="n">
        <v>0.37</v>
      </c>
      <c r="I26" s="14" t="n">
        <v>1.2</v>
      </c>
      <c r="J26" s="14" t="n">
        <v>0</v>
      </c>
      <c r="K26" s="19">
        <f>F26-G26-H26-I26-J26</f>
        <v/>
      </c>
      <c r="L26" s="20">
        <f>IF(F26=0,0,(G26+H26+I26+J26)/F26)</f>
        <v/>
      </c>
      <c r="M26" s="13" t="inlineStr">
        <is>
          <t>Offsite Ads</t>
        </is>
      </c>
    </row>
    <row r="27" ht="18" customHeight="1">
      <c r="A27" s="15" t="inlineStr">
        <is>
          <t>2026-04-28</t>
        </is>
      </c>
      <c r="B27" s="13" t="inlineStr">
        <is>
          <t>DPL-NOT-01</t>
        </is>
      </c>
      <c r="C27" s="17">
        <f>IFERROR(VLOOKUP(B27,Listings!$A$5:$B$12,2,FALSE),"")</f>
        <v/>
      </c>
      <c r="D27" s="13" t="inlineStr">
        <is>
          <t>Gumroad</t>
        </is>
      </c>
      <c r="E27" s="18" t="n">
        <v>1</v>
      </c>
      <c r="F27" s="14" t="n">
        <v>9</v>
      </c>
      <c r="G27" s="14" t="n">
        <v>0.9</v>
      </c>
      <c r="H27" s="14" t="n">
        <v>0</v>
      </c>
      <c r="I27" s="14" t="n">
        <v>0</v>
      </c>
      <c r="J27" s="14" t="n">
        <v>0</v>
      </c>
      <c r="K27" s="19">
        <f>F27-G27-H27-I27-J27</f>
        <v/>
      </c>
      <c r="L27" s="20">
        <f>IF(F27=0,0,(G27+H27+I27+J27)/F27)</f>
        <v/>
      </c>
      <c r="M27" s="13" t="inlineStr"/>
    </row>
    <row r="28" ht="18" customHeight="1">
      <c r="A28" s="15" t="n"/>
      <c r="B28" s="13" t="n"/>
      <c r="C28" s="17">
        <f>IFERROR(VLOOKUP(B28,Listings!$A$5:$B$12,2,FALSE),"")</f>
        <v/>
      </c>
      <c r="D28" s="13" t="n"/>
      <c r="E28" s="18" t="n"/>
      <c r="F28" s="14" t="n"/>
      <c r="G28" s="14" t="n"/>
      <c r="H28" s="14" t="n"/>
      <c r="I28" s="14" t="n"/>
      <c r="J28" s="14" t="n"/>
      <c r="K28" s="19">
        <f>IF(F28="","",F28-G28-H28-I28-J28)</f>
        <v/>
      </c>
      <c r="L28" s="20">
        <f>IF(OR(F28="",F28=0),"",(G28+H28+I28+J28)/F28)</f>
        <v/>
      </c>
      <c r="M28" s="13" t="n"/>
    </row>
    <row r="29" ht="18" customHeight="1">
      <c r="A29" s="15" t="n"/>
      <c r="B29" s="13" t="n"/>
      <c r="C29" s="17">
        <f>IFERROR(VLOOKUP(B29,Listings!$A$5:$B$12,2,FALSE),"")</f>
        <v/>
      </c>
      <c r="D29" s="13" t="n"/>
      <c r="E29" s="18" t="n"/>
      <c r="F29" s="14" t="n"/>
      <c r="G29" s="14" t="n"/>
      <c r="H29" s="14" t="n"/>
      <c r="I29" s="14" t="n"/>
      <c r="J29" s="14" t="n"/>
      <c r="K29" s="19">
        <f>IF(F29="","",F29-G29-H29-I29-J29)</f>
        <v/>
      </c>
      <c r="L29" s="20">
        <f>IF(OR(F29="",F29=0),"",(G29+H29+I29+J29)/F29)</f>
        <v/>
      </c>
      <c r="M29" s="13" t="n"/>
    </row>
    <row r="30" ht="18" customHeight="1">
      <c r="A30" s="15" t="n"/>
      <c r="B30" s="13" t="n"/>
      <c r="C30" s="17">
        <f>IFERROR(VLOOKUP(B30,Listings!$A$5:$B$12,2,FALSE),"")</f>
        <v/>
      </c>
      <c r="D30" s="13" t="n"/>
      <c r="E30" s="18" t="n"/>
      <c r="F30" s="14" t="n"/>
      <c r="G30" s="14" t="n"/>
      <c r="H30" s="14" t="n"/>
      <c r="I30" s="14" t="n"/>
      <c r="J30" s="14" t="n"/>
      <c r="K30" s="19">
        <f>IF(F30="","",F30-G30-H30-I30-J30)</f>
        <v/>
      </c>
      <c r="L30" s="20">
        <f>IF(OR(F30="",F30=0),"",(G30+H30+I30+J30)/F30)</f>
        <v/>
      </c>
      <c r="M30" s="13" t="n"/>
    </row>
    <row r="31" ht="18" customHeight="1">
      <c r="A31" s="15" t="n"/>
      <c r="B31" s="13" t="n"/>
      <c r="C31" s="17">
        <f>IFERROR(VLOOKUP(B31,Listings!$A$5:$B$12,2,FALSE),"")</f>
        <v/>
      </c>
      <c r="D31" s="13" t="n"/>
      <c r="E31" s="18" t="n"/>
      <c r="F31" s="14" t="n"/>
      <c r="G31" s="14" t="n"/>
      <c r="H31" s="14" t="n"/>
      <c r="I31" s="14" t="n"/>
      <c r="J31" s="14" t="n"/>
      <c r="K31" s="19">
        <f>IF(F31="","",F31-G31-H31-I31-J31)</f>
        <v/>
      </c>
      <c r="L31" s="20">
        <f>IF(OR(F31="",F31=0),"",(G31+H31+I31+J31)/F31)</f>
        <v/>
      </c>
      <c r="M31" s="13" t="n"/>
    </row>
    <row r="32" ht="18" customHeight="1">
      <c r="A32" s="15" t="n"/>
      <c r="B32" s="13" t="n"/>
      <c r="C32" s="17">
        <f>IFERROR(VLOOKUP(B32,Listings!$A$5:$B$12,2,FALSE),"")</f>
        <v/>
      </c>
      <c r="D32" s="13" t="n"/>
      <c r="E32" s="18" t="n"/>
      <c r="F32" s="14" t="n"/>
      <c r="G32" s="14" t="n"/>
      <c r="H32" s="14" t="n"/>
      <c r="I32" s="14" t="n"/>
      <c r="J32" s="14" t="n"/>
      <c r="K32" s="19">
        <f>IF(F32="","",F32-G32-H32-I32-J32)</f>
        <v/>
      </c>
      <c r="L32" s="20">
        <f>IF(OR(F32="",F32=0),"",(G32+H32+I32+J32)/F32)</f>
        <v/>
      </c>
      <c r="M32" s="13" t="n"/>
    </row>
    <row r="33" ht="18" customHeight="1">
      <c r="A33" s="15" t="n"/>
      <c r="B33" s="13" t="n"/>
      <c r="C33" s="17">
        <f>IFERROR(VLOOKUP(B33,Listings!$A$5:$B$12,2,FALSE),"")</f>
        <v/>
      </c>
      <c r="D33" s="13" t="n"/>
      <c r="E33" s="18" t="n"/>
      <c r="F33" s="14" t="n"/>
      <c r="G33" s="14" t="n"/>
      <c r="H33" s="14" t="n"/>
      <c r="I33" s="14" t="n"/>
      <c r="J33" s="14" t="n"/>
      <c r="K33" s="19">
        <f>IF(F33="","",F33-G33-H33-I33-J33)</f>
        <v/>
      </c>
      <c r="L33" s="20">
        <f>IF(OR(F33="",F33=0),"",(G33+H33+I33+J33)/F33)</f>
        <v/>
      </c>
      <c r="M33" s="13" t="n"/>
    </row>
    <row r="34" ht="18" customHeight="1">
      <c r="A34" s="15" t="n"/>
      <c r="B34" s="13" t="n"/>
      <c r="C34" s="17">
        <f>IFERROR(VLOOKUP(B34,Listings!$A$5:$B$12,2,FALSE),"")</f>
        <v/>
      </c>
      <c r="D34" s="13" t="n"/>
      <c r="E34" s="18" t="n"/>
      <c r="F34" s="14" t="n"/>
      <c r="G34" s="14" t="n"/>
      <c r="H34" s="14" t="n"/>
      <c r="I34" s="14" t="n"/>
      <c r="J34" s="14" t="n"/>
      <c r="K34" s="19">
        <f>IF(F34="","",F34-G34-H34-I34-J34)</f>
        <v/>
      </c>
      <c r="L34" s="20">
        <f>IF(OR(F34="",F34=0),"",(G34+H34+I34+J34)/F34)</f>
        <v/>
      </c>
      <c r="M34" s="13" t="n"/>
    </row>
    <row r="35" ht="18" customHeight="1">
      <c r="A35" s="15" t="n"/>
      <c r="B35" s="13" t="n"/>
      <c r="C35" s="17">
        <f>IFERROR(VLOOKUP(B35,Listings!$A$5:$B$12,2,FALSE),"")</f>
        <v/>
      </c>
      <c r="D35" s="13" t="n"/>
      <c r="E35" s="18" t="n"/>
      <c r="F35" s="14" t="n"/>
      <c r="G35" s="14" t="n"/>
      <c r="H35" s="14" t="n"/>
      <c r="I35" s="14" t="n"/>
      <c r="J35" s="14" t="n"/>
      <c r="K35" s="19">
        <f>IF(F35="","",F35-G35-H35-I35-J35)</f>
        <v/>
      </c>
      <c r="L35" s="20">
        <f>IF(OR(F35="",F35=0),"",(G35+H35+I35+J35)/F35)</f>
        <v/>
      </c>
      <c r="M35" s="13" t="n"/>
    </row>
    <row r="36" ht="18" customHeight="1">
      <c r="A36" s="15" t="n"/>
      <c r="B36" s="13" t="n"/>
      <c r="C36" s="17">
        <f>IFERROR(VLOOKUP(B36,Listings!$A$5:$B$12,2,FALSE),"")</f>
        <v/>
      </c>
      <c r="D36" s="13" t="n"/>
      <c r="E36" s="18" t="n"/>
      <c r="F36" s="14" t="n"/>
      <c r="G36" s="14" t="n"/>
      <c r="H36" s="14" t="n"/>
      <c r="I36" s="14" t="n"/>
      <c r="J36" s="14" t="n"/>
      <c r="K36" s="19">
        <f>IF(F36="","",F36-G36-H36-I36-J36)</f>
        <v/>
      </c>
      <c r="L36" s="20">
        <f>IF(OR(F36="",F36=0),"",(G36+H36+I36+J36)/F36)</f>
        <v/>
      </c>
      <c r="M36" s="13" t="n"/>
    </row>
    <row r="37" ht="18" customHeight="1">
      <c r="A37" s="15" t="n"/>
      <c r="B37" s="13" t="n"/>
      <c r="C37" s="17">
        <f>IFERROR(VLOOKUP(B37,Listings!$A$5:$B$12,2,FALSE),"")</f>
        <v/>
      </c>
      <c r="D37" s="13" t="n"/>
      <c r="E37" s="18" t="n"/>
      <c r="F37" s="14" t="n"/>
      <c r="G37" s="14" t="n"/>
      <c r="H37" s="14" t="n"/>
      <c r="I37" s="14" t="n"/>
      <c r="J37" s="14" t="n"/>
      <c r="K37" s="19">
        <f>IF(F37="","",F37-G37-H37-I37-J37)</f>
        <v/>
      </c>
      <c r="L37" s="20">
        <f>IF(OR(F37="",F37=0),"",(G37+H37+I37+J37)/F37)</f>
        <v/>
      </c>
      <c r="M37" s="13" t="n"/>
    </row>
    <row r="38" ht="18" customHeight="1">
      <c r="A38" s="15" t="n"/>
      <c r="B38" s="13" t="n"/>
      <c r="C38" s="17">
        <f>IFERROR(VLOOKUP(B38,Listings!$A$5:$B$12,2,FALSE),"")</f>
        <v/>
      </c>
      <c r="D38" s="13" t="n"/>
      <c r="E38" s="18" t="n"/>
      <c r="F38" s="14" t="n"/>
      <c r="G38" s="14" t="n"/>
      <c r="H38" s="14" t="n"/>
      <c r="I38" s="14" t="n"/>
      <c r="J38" s="14" t="n"/>
      <c r="K38" s="19">
        <f>IF(F38="","",F38-G38-H38-I38-J38)</f>
        <v/>
      </c>
      <c r="L38" s="20">
        <f>IF(OR(F38="",F38=0),"",(G38+H38+I38+J38)/F38)</f>
        <v/>
      </c>
      <c r="M38" s="13" t="n"/>
    </row>
    <row r="39" ht="18" customHeight="1">
      <c r="A39" s="15" t="n"/>
      <c r="B39" s="13" t="n"/>
      <c r="C39" s="17">
        <f>IFERROR(VLOOKUP(B39,Listings!$A$5:$B$12,2,FALSE),"")</f>
        <v/>
      </c>
      <c r="D39" s="13" t="n"/>
      <c r="E39" s="18" t="n"/>
      <c r="F39" s="14" t="n"/>
      <c r="G39" s="14" t="n"/>
      <c r="H39" s="14" t="n"/>
      <c r="I39" s="14" t="n"/>
      <c r="J39" s="14" t="n"/>
      <c r="K39" s="19">
        <f>IF(F39="","",F39-G39-H39-I39-J39)</f>
        <v/>
      </c>
      <c r="L39" s="20">
        <f>IF(OR(F39="",F39=0),"",(G39+H39+I39+J39)/F39)</f>
        <v/>
      </c>
      <c r="M39" s="13" t="n"/>
    </row>
    <row r="40" ht="18" customHeight="1">
      <c r="A40" s="15" t="n"/>
      <c r="B40" s="13" t="n"/>
      <c r="C40" s="17">
        <f>IFERROR(VLOOKUP(B40,Listings!$A$5:$B$12,2,FALSE),"")</f>
        <v/>
      </c>
      <c r="D40" s="13" t="n"/>
      <c r="E40" s="18" t="n"/>
      <c r="F40" s="14" t="n"/>
      <c r="G40" s="14" t="n"/>
      <c r="H40" s="14" t="n"/>
      <c r="I40" s="14" t="n"/>
      <c r="J40" s="14" t="n"/>
      <c r="K40" s="19">
        <f>IF(F40="","",F40-G40-H40-I40-J40)</f>
        <v/>
      </c>
      <c r="L40" s="20">
        <f>IF(OR(F40="",F40=0),"",(G40+H40+I40+J40)/F40)</f>
        <v/>
      </c>
      <c r="M40" s="13" t="n"/>
    </row>
    <row r="41" ht="18" customHeight="1">
      <c r="A41" s="15" t="n"/>
      <c r="B41" s="13" t="n"/>
      <c r="C41" s="17">
        <f>IFERROR(VLOOKUP(B41,Listings!$A$5:$B$12,2,FALSE),"")</f>
        <v/>
      </c>
      <c r="D41" s="13" t="n"/>
      <c r="E41" s="18" t="n"/>
      <c r="F41" s="14" t="n"/>
      <c r="G41" s="14" t="n"/>
      <c r="H41" s="14" t="n"/>
      <c r="I41" s="14" t="n"/>
      <c r="J41" s="14" t="n"/>
      <c r="K41" s="19">
        <f>IF(F41="","",F41-G41-H41-I41-J41)</f>
        <v/>
      </c>
      <c r="L41" s="20">
        <f>IF(OR(F41="",F41=0),"",(G41+H41+I41+J41)/F41)</f>
        <v/>
      </c>
      <c r="M41" s="13" t="n"/>
    </row>
    <row r="42" ht="18" customHeight="1">
      <c r="A42" s="15" t="n"/>
      <c r="B42" s="13" t="n"/>
      <c r="C42" s="17">
        <f>IFERROR(VLOOKUP(B42,Listings!$A$5:$B$12,2,FALSE),"")</f>
        <v/>
      </c>
      <c r="D42" s="13" t="n"/>
      <c r="E42" s="18" t="n"/>
      <c r="F42" s="14" t="n"/>
      <c r="G42" s="14" t="n"/>
      <c r="H42" s="14" t="n"/>
      <c r="I42" s="14" t="n"/>
      <c r="J42" s="14" t="n"/>
      <c r="K42" s="19">
        <f>IF(F42="","",F42-G42-H42-I42-J42)</f>
        <v/>
      </c>
      <c r="L42" s="20">
        <f>IF(OR(F42="",F42=0),"",(G42+H42+I42+J42)/F42)</f>
        <v/>
      </c>
      <c r="M42" s="13" t="n"/>
    </row>
    <row r="43" ht="18" customHeight="1">
      <c r="A43" s="15" t="n"/>
      <c r="B43" s="13" t="n"/>
      <c r="C43" s="17">
        <f>IFERROR(VLOOKUP(B43,Listings!$A$5:$B$12,2,FALSE),"")</f>
        <v/>
      </c>
      <c r="D43" s="13" t="n"/>
      <c r="E43" s="18" t="n"/>
      <c r="F43" s="14" t="n"/>
      <c r="G43" s="14" t="n"/>
      <c r="H43" s="14" t="n"/>
      <c r="I43" s="14" t="n"/>
      <c r="J43" s="14" t="n"/>
      <c r="K43" s="19">
        <f>IF(F43="","",F43-G43-H43-I43-J43)</f>
        <v/>
      </c>
      <c r="L43" s="20">
        <f>IF(OR(F43="",F43=0),"",(G43+H43+I43+J43)/F43)</f>
        <v/>
      </c>
      <c r="M43" s="13" t="n"/>
    </row>
    <row r="44" ht="18" customHeight="1">
      <c r="A44" s="15" t="n"/>
      <c r="B44" s="13" t="n"/>
      <c r="C44" s="17">
        <f>IFERROR(VLOOKUP(B44,Listings!$A$5:$B$12,2,FALSE),"")</f>
        <v/>
      </c>
      <c r="D44" s="13" t="n"/>
      <c r="E44" s="18" t="n"/>
      <c r="F44" s="14" t="n"/>
      <c r="G44" s="14" t="n"/>
      <c r="H44" s="14" t="n"/>
      <c r="I44" s="14" t="n"/>
      <c r="J44" s="14" t="n"/>
      <c r="K44" s="19">
        <f>IF(F44="","",F44-G44-H44-I44-J44)</f>
        <v/>
      </c>
      <c r="L44" s="20">
        <f>IF(OR(F44="",F44=0),"",(G44+H44+I44+J44)/F44)</f>
        <v/>
      </c>
      <c r="M44" s="13" t="n"/>
    </row>
    <row r="45" ht="18" customHeight="1">
      <c r="A45" s="15" t="n"/>
      <c r="B45" s="13" t="n"/>
      <c r="C45" s="17">
        <f>IFERROR(VLOOKUP(B45,Listings!$A$5:$B$12,2,FALSE),"")</f>
        <v/>
      </c>
      <c r="D45" s="13" t="n"/>
      <c r="E45" s="18" t="n"/>
      <c r="F45" s="14" t="n"/>
      <c r="G45" s="14" t="n"/>
      <c r="H45" s="14" t="n"/>
      <c r="I45" s="14" t="n"/>
      <c r="J45" s="14" t="n"/>
      <c r="K45" s="19">
        <f>IF(F45="","",F45-G45-H45-I45-J45)</f>
        <v/>
      </c>
      <c r="L45" s="20">
        <f>IF(OR(F45="",F45=0),"",(G45+H45+I45+J45)/F45)</f>
        <v/>
      </c>
      <c r="M45" s="13" t="n"/>
    </row>
    <row r="46" ht="18" customHeight="1">
      <c r="A46" s="15" t="n"/>
      <c r="B46" s="13" t="n"/>
      <c r="C46" s="17">
        <f>IFERROR(VLOOKUP(B46,Listings!$A$5:$B$12,2,FALSE),"")</f>
        <v/>
      </c>
      <c r="D46" s="13" t="n"/>
      <c r="E46" s="18" t="n"/>
      <c r="F46" s="14" t="n"/>
      <c r="G46" s="14" t="n"/>
      <c r="H46" s="14" t="n"/>
      <c r="I46" s="14" t="n"/>
      <c r="J46" s="14" t="n"/>
      <c r="K46" s="19">
        <f>IF(F46="","",F46-G46-H46-I46-J46)</f>
        <v/>
      </c>
      <c r="L46" s="20">
        <f>IF(OR(F46="",F46=0),"",(G46+H46+I46+J46)/F46)</f>
        <v/>
      </c>
      <c r="M46" s="13" t="n"/>
    </row>
    <row r="47" ht="18" customHeight="1">
      <c r="A47" s="15" t="n"/>
      <c r="B47" s="13" t="n"/>
      <c r="C47" s="17">
        <f>IFERROR(VLOOKUP(B47,Listings!$A$5:$B$12,2,FALSE),"")</f>
        <v/>
      </c>
      <c r="D47" s="13" t="n"/>
      <c r="E47" s="18" t="n"/>
      <c r="F47" s="14" t="n"/>
      <c r="G47" s="14" t="n"/>
      <c r="H47" s="14" t="n"/>
      <c r="I47" s="14" t="n"/>
      <c r="J47" s="14" t="n"/>
      <c r="K47" s="19">
        <f>IF(F47="","",F47-G47-H47-I47-J47)</f>
        <v/>
      </c>
      <c r="L47" s="20">
        <f>IF(OR(F47="",F47=0),"",(G47+H47+I47+J47)/F47)</f>
        <v/>
      </c>
      <c r="M47" s="13" t="n"/>
    </row>
    <row r="48" ht="18" customHeight="1">
      <c r="A48" s="15" t="n"/>
      <c r="B48" s="13" t="n"/>
      <c r="C48" s="17">
        <f>IFERROR(VLOOKUP(B48,Listings!$A$5:$B$12,2,FALSE),"")</f>
        <v/>
      </c>
      <c r="D48" s="13" t="n"/>
      <c r="E48" s="18" t="n"/>
      <c r="F48" s="14" t="n"/>
      <c r="G48" s="14" t="n"/>
      <c r="H48" s="14" t="n"/>
      <c r="I48" s="14" t="n"/>
      <c r="J48" s="14" t="n"/>
      <c r="K48" s="19">
        <f>IF(F48="","",F48-G48-H48-I48-J48)</f>
        <v/>
      </c>
      <c r="L48" s="20">
        <f>IF(OR(F48="",F48=0),"",(G48+H48+I48+J48)/F48)</f>
        <v/>
      </c>
      <c r="M48" s="13" t="n"/>
    </row>
    <row r="49" ht="18" customHeight="1">
      <c r="A49" s="15" t="n"/>
      <c r="B49" s="13" t="n"/>
      <c r="C49" s="17">
        <f>IFERROR(VLOOKUP(B49,Listings!$A$5:$B$12,2,FALSE),"")</f>
        <v/>
      </c>
      <c r="D49" s="13" t="n"/>
      <c r="E49" s="18" t="n"/>
      <c r="F49" s="14" t="n"/>
      <c r="G49" s="14" t="n"/>
      <c r="H49" s="14" t="n"/>
      <c r="I49" s="14" t="n"/>
      <c r="J49" s="14" t="n"/>
      <c r="K49" s="19">
        <f>IF(F49="","",F49-G49-H49-I49-J49)</f>
        <v/>
      </c>
      <c r="L49" s="20">
        <f>IF(OR(F49="",F49=0),"",(G49+H49+I49+J49)/F49)</f>
        <v/>
      </c>
      <c r="M49" s="13" t="n"/>
    </row>
    <row r="50" ht="18" customHeight="1">
      <c r="A50" s="15" t="n"/>
      <c r="B50" s="13" t="n"/>
      <c r="C50" s="17">
        <f>IFERROR(VLOOKUP(B50,Listings!$A$5:$B$12,2,FALSE),"")</f>
        <v/>
      </c>
      <c r="D50" s="13" t="n"/>
      <c r="E50" s="18" t="n"/>
      <c r="F50" s="14" t="n"/>
      <c r="G50" s="14" t="n"/>
      <c r="H50" s="14" t="n"/>
      <c r="I50" s="14" t="n"/>
      <c r="J50" s="14" t="n"/>
      <c r="K50" s="19">
        <f>IF(F50="","",F50-G50-H50-I50-J50)</f>
        <v/>
      </c>
      <c r="L50" s="20">
        <f>IF(OR(F50="",F50=0),"",(G50+H50+I50+J50)/F50)</f>
        <v/>
      </c>
      <c r="M50" s="13" t="n"/>
    </row>
    <row r="51" ht="18" customHeight="1">
      <c r="A51" s="15" t="n"/>
      <c r="B51" s="13" t="n"/>
      <c r="C51" s="17">
        <f>IFERROR(VLOOKUP(B51,Listings!$A$5:$B$12,2,FALSE),"")</f>
        <v/>
      </c>
      <c r="D51" s="13" t="n"/>
      <c r="E51" s="18" t="n"/>
      <c r="F51" s="14" t="n"/>
      <c r="G51" s="14" t="n"/>
      <c r="H51" s="14" t="n"/>
      <c r="I51" s="14" t="n"/>
      <c r="J51" s="14" t="n"/>
      <c r="K51" s="19">
        <f>IF(F51="","",F51-G51-H51-I51-J51)</f>
        <v/>
      </c>
      <c r="L51" s="20">
        <f>IF(OR(F51="",F51=0),"",(G51+H51+I51+J51)/F51)</f>
        <v/>
      </c>
      <c r="M51" s="13" t="n"/>
    </row>
    <row r="52" ht="18" customHeight="1">
      <c r="A52" s="15" t="n"/>
      <c r="B52" s="13" t="n"/>
      <c r="C52" s="17">
        <f>IFERROR(VLOOKUP(B52,Listings!$A$5:$B$12,2,FALSE),"")</f>
        <v/>
      </c>
      <c r="D52" s="13" t="n"/>
      <c r="E52" s="18" t="n"/>
      <c r="F52" s="14" t="n"/>
      <c r="G52" s="14" t="n"/>
      <c r="H52" s="14" t="n"/>
      <c r="I52" s="14" t="n"/>
      <c r="J52" s="14" t="n"/>
      <c r="K52" s="19">
        <f>IF(F52="","",F52-G52-H52-I52-J52)</f>
        <v/>
      </c>
      <c r="L52" s="20">
        <f>IF(OR(F52="",F52=0),"",(G52+H52+I52+J52)/F52)</f>
        <v/>
      </c>
      <c r="M52" s="13" t="n"/>
    </row>
    <row r="53" ht="18" customHeight="1">
      <c r="A53" s="15" t="n"/>
      <c r="B53" s="13" t="n"/>
      <c r="C53" s="17">
        <f>IFERROR(VLOOKUP(B53,Listings!$A$5:$B$12,2,FALSE),"")</f>
        <v/>
      </c>
      <c r="D53" s="13" t="n"/>
      <c r="E53" s="18" t="n"/>
      <c r="F53" s="14" t="n"/>
      <c r="G53" s="14" t="n"/>
      <c r="H53" s="14" t="n"/>
      <c r="I53" s="14" t="n"/>
      <c r="J53" s="14" t="n"/>
      <c r="K53" s="19">
        <f>IF(F53="","",F53-G53-H53-I53-J53)</f>
        <v/>
      </c>
      <c r="L53" s="20">
        <f>IF(OR(F53="",F53=0),"",(G53+H53+I53+J53)/F53)</f>
        <v/>
      </c>
      <c r="M53" s="13" t="n"/>
    </row>
    <row r="54" ht="18" customHeight="1">
      <c r="A54" s="15" t="n"/>
      <c r="B54" s="13" t="n"/>
      <c r="C54" s="17">
        <f>IFERROR(VLOOKUP(B54,Listings!$A$5:$B$12,2,FALSE),"")</f>
        <v/>
      </c>
      <c r="D54" s="13" t="n"/>
      <c r="E54" s="18" t="n"/>
      <c r="F54" s="14" t="n"/>
      <c r="G54" s="14" t="n"/>
      <c r="H54" s="14" t="n"/>
      <c r="I54" s="14" t="n"/>
      <c r="J54" s="14" t="n"/>
      <c r="K54" s="19">
        <f>IF(F54="","",F54-G54-H54-I54-J54)</f>
        <v/>
      </c>
      <c r="L54" s="20">
        <f>IF(OR(F54="",F54=0),"",(G54+H54+I54+J54)/F54)</f>
        <v/>
      </c>
      <c r="M54" s="13" t="n"/>
    </row>
    <row r="55" ht="18" customHeight="1">
      <c r="A55" s="15" t="n"/>
      <c r="B55" s="13" t="n"/>
      <c r="C55" s="17">
        <f>IFERROR(VLOOKUP(B55,Listings!$A$5:$B$12,2,FALSE),"")</f>
        <v/>
      </c>
      <c r="D55" s="13" t="n"/>
      <c r="E55" s="18" t="n"/>
      <c r="F55" s="14" t="n"/>
      <c r="G55" s="14" t="n"/>
      <c r="H55" s="14" t="n"/>
      <c r="I55" s="14" t="n"/>
      <c r="J55" s="14" t="n"/>
      <c r="K55" s="19">
        <f>IF(F55="","",F55-G55-H55-I55-J55)</f>
        <v/>
      </c>
      <c r="L55" s="20">
        <f>IF(OR(F55="",F55=0),"",(G55+H55+I55+J55)/F55)</f>
        <v/>
      </c>
      <c r="M55" s="13" t="n"/>
    </row>
    <row r="56" ht="18" customHeight="1">
      <c r="A56" s="15" t="n"/>
      <c r="B56" s="13" t="n"/>
      <c r="C56" s="17">
        <f>IFERROR(VLOOKUP(B56,Listings!$A$5:$B$12,2,FALSE),"")</f>
        <v/>
      </c>
      <c r="D56" s="13" t="n"/>
      <c r="E56" s="18" t="n"/>
      <c r="F56" s="14" t="n"/>
      <c r="G56" s="14" t="n"/>
      <c r="H56" s="14" t="n"/>
      <c r="I56" s="14" t="n"/>
      <c r="J56" s="14" t="n"/>
      <c r="K56" s="19">
        <f>IF(F56="","",F56-G56-H56-I56-J56)</f>
        <v/>
      </c>
      <c r="L56" s="20">
        <f>IF(OR(F56="",F56=0),"",(G56+H56+I56+J56)/F56)</f>
        <v/>
      </c>
      <c r="M56" s="13" t="n"/>
    </row>
    <row r="57" ht="18" customHeight="1">
      <c r="A57" s="15" t="n"/>
      <c r="B57" s="13" t="n"/>
      <c r="C57" s="17">
        <f>IFERROR(VLOOKUP(B57,Listings!$A$5:$B$12,2,FALSE),"")</f>
        <v/>
      </c>
      <c r="D57" s="13" t="n"/>
      <c r="E57" s="18" t="n"/>
      <c r="F57" s="14" t="n"/>
      <c r="G57" s="14" t="n"/>
      <c r="H57" s="14" t="n"/>
      <c r="I57" s="14" t="n"/>
      <c r="J57" s="14" t="n"/>
      <c r="K57" s="19">
        <f>IF(F57="","",F57-G57-H57-I57-J57)</f>
        <v/>
      </c>
      <c r="L57" s="20">
        <f>IF(OR(F57="",F57=0),"",(G57+H57+I57+J57)/F57)</f>
        <v/>
      </c>
      <c r="M57" s="13" t="n"/>
    </row>
    <row r="59" ht="22" customHeight="1">
      <c r="A59" s="3" t="inlineStr">
        <is>
          <t>TOTALS</t>
        </is>
      </c>
      <c r="E59" s="21">
        <f>SUM(E5:E57)</f>
        <v/>
      </c>
      <c r="F59" s="22">
        <f>SUM(F5:F57)</f>
        <v/>
      </c>
      <c r="G59" s="22">
        <f>SUM(G5:G57)</f>
        <v/>
      </c>
      <c r="H59" s="22">
        <f>SUM(H5:H57)</f>
        <v/>
      </c>
      <c r="I59" s="22">
        <f>SUM(I5:I57)</f>
        <v/>
      </c>
      <c r="J59" s="22">
        <f>SUM(J5:J57)</f>
        <v/>
      </c>
      <c r="K59" s="22">
        <f>SUM(K5:K57)</f>
        <v/>
      </c>
      <c r="L59" s="23">
        <f>IF(F59=0,0,(G59+H59+I59+J59)/F59)</f>
        <v/>
      </c>
    </row>
  </sheetData>
  <mergeCells count="2">
    <mergeCell ref="A2:M2"/>
    <mergeCell ref="A1:M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20"/>
  <sheetViews>
    <sheetView showGridLines="0" workbookViewId="0">
      <selection activeCell="A1" sqref="A1"/>
    </sheetView>
  </sheetViews>
  <sheetFormatPr baseColWidth="8" defaultRowHeight="15"/>
  <cols>
    <col width="12" customWidth="1" min="1" max="1"/>
    <col width="8" customWidth="1" min="2" max="2"/>
    <col width="14" customWidth="1" min="3" max="3"/>
    <col width="16" customWidth="1" min="4" max="4"/>
    <col width="16" customWidth="1" min="5" max="5"/>
    <col width="14" customWidth="1" min="6" max="6"/>
    <col width="12" customWidth="1" min="7" max="7"/>
    <col width="14" customWidth="1" min="8" max="8"/>
    <col width="18" customWidth="1" min="9" max="9"/>
  </cols>
  <sheetData>
    <row r="1" ht="22" customHeight="1">
      <c r="A1" s="10" t="inlineStr">
        <is>
          <t>Monthly Summary — pivots the Sales Log by month (current calendar year)</t>
        </is>
      </c>
    </row>
    <row r="2" ht="22" customHeight="1">
      <c r="A2" s="11" t="inlineStr">
        <is>
          <t>All gray formulas. Edit the year cell below to roll the summary to a new year. Use the Net profit column to calculate quarterly estimated tax.</t>
        </is>
      </c>
    </row>
    <row r="3" ht="20" customHeight="1">
      <c r="A3" s="24" t="inlineStr">
        <is>
          <t>Year:</t>
        </is>
      </c>
      <c r="B3" s="18" t="n">
        <v>2026</v>
      </c>
    </row>
    <row r="4" ht="6" customHeight="1"/>
    <row r="5" ht="28" customHeight="1">
      <c r="A5" s="12" t="inlineStr">
        <is>
          <t>Month</t>
        </is>
      </c>
      <c r="B5" s="12" t="inlineStr">
        <is>
          <t>Units</t>
        </is>
      </c>
      <c r="C5" s="12" t="inlineStr">
        <is>
          <t>Gross</t>
        </is>
      </c>
      <c r="D5" s="12" t="inlineStr">
        <is>
          <t>Platform fees</t>
        </is>
      </c>
      <c r="E5" s="12" t="inlineStr">
        <is>
          <t>Payment fees</t>
        </is>
      </c>
      <c r="F5" s="12" t="inlineStr">
        <is>
          <t>Ad spend</t>
        </is>
      </c>
      <c r="G5" s="12" t="inlineStr">
        <is>
          <t>Refunds</t>
        </is>
      </c>
      <c r="H5" s="12" t="inlineStr">
        <is>
          <t>Net profit</t>
        </is>
      </c>
      <c r="I5" s="12" t="inlineStr">
        <is>
          <t>Effective fee %</t>
        </is>
      </c>
    </row>
    <row r="6" ht="18" customHeight="1">
      <c r="A6" s="25" t="inlineStr">
        <is>
          <t>January</t>
        </is>
      </c>
      <c r="B6" s="26">
        <f>SUMPRODUCT(IFERROR((YEAR('Sales Log'!$A$5:$A$57)=$B$3)*(MONTH('Sales Log'!$A$5:$A$57)=1)*IFERROR('Sales Log'!$E$5:$E$57+0,0),0))</f>
        <v/>
      </c>
      <c r="C6" s="19">
        <f>SUMPRODUCT(IFERROR((YEAR('Sales Log'!$A$5:$A$57)=$B$3)*(MONTH('Sales Log'!$A$5:$A$57)=1)*IFERROR('Sales Log'!$F$5:$F$57+0,0),0))</f>
        <v/>
      </c>
      <c r="D6" s="19">
        <f>SUMPRODUCT(IFERROR((YEAR('Sales Log'!$A$5:$A$57)=$B$3)*(MONTH('Sales Log'!$A$5:$A$57)=1)*IFERROR('Sales Log'!$G$5:$G$57+0,0),0))</f>
        <v/>
      </c>
      <c r="E6" s="19">
        <f>SUMPRODUCT(IFERROR((YEAR('Sales Log'!$A$5:$A$57)=$B$3)*(MONTH('Sales Log'!$A$5:$A$57)=1)*IFERROR('Sales Log'!$H$5:$H$57+0,0),0))</f>
        <v/>
      </c>
      <c r="F6" s="19">
        <f>SUMPRODUCT(IFERROR((YEAR('Sales Log'!$A$5:$A$57)=$B$3)*(MONTH('Sales Log'!$A$5:$A$57)=1)*IFERROR('Sales Log'!$I$5:$I$57+0,0),0))</f>
        <v/>
      </c>
      <c r="G6" s="19">
        <f>SUMPRODUCT(IFERROR((YEAR('Sales Log'!$A$5:$A$57)=$B$3)*(MONTH('Sales Log'!$A$5:$A$57)=1)*IFERROR('Sales Log'!$J$5:$J$57+0,0),0))</f>
        <v/>
      </c>
      <c r="H6" s="19">
        <f>SUMPRODUCT(IFERROR((YEAR('Sales Log'!$A$5:$A$57)=$B$3)*(MONTH('Sales Log'!$A$5:$A$57)=1)*IFERROR('Sales Log'!$K$5:$K$57+0,0),0))</f>
        <v/>
      </c>
      <c r="I6" s="20">
        <f>IF(C6=0,0,(D6+E6+F6+G6)/C6)</f>
        <v/>
      </c>
    </row>
    <row r="7" ht="18" customHeight="1">
      <c r="A7" s="25" t="inlineStr">
        <is>
          <t>February</t>
        </is>
      </c>
      <c r="B7" s="26">
        <f>SUMPRODUCT(IFERROR((YEAR('Sales Log'!$A$5:$A$57)=$B$3)*(MONTH('Sales Log'!$A$5:$A$57)=2)*IFERROR('Sales Log'!$E$5:$E$57+0,0),0))</f>
        <v/>
      </c>
      <c r="C7" s="19">
        <f>SUMPRODUCT(IFERROR((YEAR('Sales Log'!$A$5:$A$57)=$B$3)*(MONTH('Sales Log'!$A$5:$A$57)=2)*IFERROR('Sales Log'!$F$5:$F$57+0,0),0))</f>
        <v/>
      </c>
      <c r="D7" s="19">
        <f>SUMPRODUCT(IFERROR((YEAR('Sales Log'!$A$5:$A$57)=$B$3)*(MONTH('Sales Log'!$A$5:$A$57)=2)*IFERROR('Sales Log'!$G$5:$G$57+0,0),0))</f>
        <v/>
      </c>
      <c r="E7" s="19">
        <f>SUMPRODUCT(IFERROR((YEAR('Sales Log'!$A$5:$A$57)=$B$3)*(MONTH('Sales Log'!$A$5:$A$57)=2)*IFERROR('Sales Log'!$H$5:$H$57+0,0),0))</f>
        <v/>
      </c>
      <c r="F7" s="19">
        <f>SUMPRODUCT(IFERROR((YEAR('Sales Log'!$A$5:$A$57)=$B$3)*(MONTH('Sales Log'!$A$5:$A$57)=2)*IFERROR('Sales Log'!$I$5:$I$57+0,0),0))</f>
        <v/>
      </c>
      <c r="G7" s="19">
        <f>SUMPRODUCT(IFERROR((YEAR('Sales Log'!$A$5:$A$57)=$B$3)*(MONTH('Sales Log'!$A$5:$A$57)=2)*IFERROR('Sales Log'!$J$5:$J$57+0,0),0))</f>
        <v/>
      </c>
      <c r="H7" s="19">
        <f>SUMPRODUCT(IFERROR((YEAR('Sales Log'!$A$5:$A$57)=$B$3)*(MONTH('Sales Log'!$A$5:$A$57)=2)*IFERROR('Sales Log'!$K$5:$K$57+0,0),0))</f>
        <v/>
      </c>
      <c r="I7" s="20">
        <f>IF(C7=0,0,(D7+E7+F7+G7)/C7)</f>
        <v/>
      </c>
    </row>
    <row r="8" ht="18" customHeight="1">
      <c r="A8" s="25" t="inlineStr">
        <is>
          <t>March</t>
        </is>
      </c>
      <c r="B8" s="26">
        <f>SUMPRODUCT(IFERROR((YEAR('Sales Log'!$A$5:$A$57)=$B$3)*(MONTH('Sales Log'!$A$5:$A$57)=3)*IFERROR('Sales Log'!$E$5:$E$57+0,0),0))</f>
        <v/>
      </c>
      <c r="C8" s="19">
        <f>SUMPRODUCT(IFERROR((YEAR('Sales Log'!$A$5:$A$57)=$B$3)*(MONTH('Sales Log'!$A$5:$A$57)=3)*IFERROR('Sales Log'!$F$5:$F$57+0,0),0))</f>
        <v/>
      </c>
      <c r="D8" s="19">
        <f>SUMPRODUCT(IFERROR((YEAR('Sales Log'!$A$5:$A$57)=$B$3)*(MONTH('Sales Log'!$A$5:$A$57)=3)*IFERROR('Sales Log'!$G$5:$G$57+0,0),0))</f>
        <v/>
      </c>
      <c r="E8" s="19">
        <f>SUMPRODUCT(IFERROR((YEAR('Sales Log'!$A$5:$A$57)=$B$3)*(MONTH('Sales Log'!$A$5:$A$57)=3)*IFERROR('Sales Log'!$H$5:$H$57+0,0),0))</f>
        <v/>
      </c>
      <c r="F8" s="19">
        <f>SUMPRODUCT(IFERROR((YEAR('Sales Log'!$A$5:$A$57)=$B$3)*(MONTH('Sales Log'!$A$5:$A$57)=3)*IFERROR('Sales Log'!$I$5:$I$57+0,0),0))</f>
        <v/>
      </c>
      <c r="G8" s="19">
        <f>SUMPRODUCT(IFERROR((YEAR('Sales Log'!$A$5:$A$57)=$B$3)*(MONTH('Sales Log'!$A$5:$A$57)=3)*IFERROR('Sales Log'!$J$5:$J$57+0,0),0))</f>
        <v/>
      </c>
      <c r="H8" s="19">
        <f>SUMPRODUCT(IFERROR((YEAR('Sales Log'!$A$5:$A$57)=$B$3)*(MONTH('Sales Log'!$A$5:$A$57)=3)*IFERROR('Sales Log'!$K$5:$K$57+0,0),0))</f>
        <v/>
      </c>
      <c r="I8" s="20">
        <f>IF(C8=0,0,(D8+E8+F8+G8)/C8)</f>
        <v/>
      </c>
    </row>
    <row r="9" ht="18" customHeight="1">
      <c r="A9" s="25" t="inlineStr">
        <is>
          <t>April</t>
        </is>
      </c>
      <c r="B9" s="26">
        <f>SUMPRODUCT(IFERROR((YEAR('Sales Log'!$A$5:$A$57)=$B$3)*(MONTH('Sales Log'!$A$5:$A$57)=4)*IFERROR('Sales Log'!$E$5:$E$57+0,0),0))</f>
        <v/>
      </c>
      <c r="C9" s="19">
        <f>SUMPRODUCT(IFERROR((YEAR('Sales Log'!$A$5:$A$57)=$B$3)*(MONTH('Sales Log'!$A$5:$A$57)=4)*IFERROR('Sales Log'!$F$5:$F$57+0,0),0))</f>
        <v/>
      </c>
      <c r="D9" s="19">
        <f>SUMPRODUCT(IFERROR((YEAR('Sales Log'!$A$5:$A$57)=$B$3)*(MONTH('Sales Log'!$A$5:$A$57)=4)*IFERROR('Sales Log'!$G$5:$G$57+0,0),0))</f>
        <v/>
      </c>
      <c r="E9" s="19">
        <f>SUMPRODUCT(IFERROR((YEAR('Sales Log'!$A$5:$A$57)=$B$3)*(MONTH('Sales Log'!$A$5:$A$57)=4)*IFERROR('Sales Log'!$H$5:$H$57+0,0),0))</f>
        <v/>
      </c>
      <c r="F9" s="19">
        <f>SUMPRODUCT(IFERROR((YEAR('Sales Log'!$A$5:$A$57)=$B$3)*(MONTH('Sales Log'!$A$5:$A$57)=4)*IFERROR('Sales Log'!$I$5:$I$57+0,0),0))</f>
        <v/>
      </c>
      <c r="G9" s="19">
        <f>SUMPRODUCT(IFERROR((YEAR('Sales Log'!$A$5:$A$57)=$B$3)*(MONTH('Sales Log'!$A$5:$A$57)=4)*IFERROR('Sales Log'!$J$5:$J$57+0,0),0))</f>
        <v/>
      </c>
      <c r="H9" s="19">
        <f>SUMPRODUCT(IFERROR((YEAR('Sales Log'!$A$5:$A$57)=$B$3)*(MONTH('Sales Log'!$A$5:$A$57)=4)*IFERROR('Sales Log'!$K$5:$K$57+0,0),0))</f>
        <v/>
      </c>
      <c r="I9" s="20">
        <f>IF(C9=0,0,(D9+E9+F9+G9)/C9)</f>
        <v/>
      </c>
    </row>
    <row r="10" ht="18" customHeight="1">
      <c r="A10" s="25" t="inlineStr">
        <is>
          <t>May</t>
        </is>
      </c>
      <c r="B10" s="26">
        <f>SUMPRODUCT(IFERROR((YEAR('Sales Log'!$A$5:$A$57)=$B$3)*(MONTH('Sales Log'!$A$5:$A$57)=5)*IFERROR('Sales Log'!$E$5:$E$57+0,0),0))</f>
        <v/>
      </c>
      <c r="C10" s="19">
        <f>SUMPRODUCT(IFERROR((YEAR('Sales Log'!$A$5:$A$57)=$B$3)*(MONTH('Sales Log'!$A$5:$A$57)=5)*IFERROR('Sales Log'!$F$5:$F$57+0,0),0))</f>
        <v/>
      </c>
      <c r="D10" s="19">
        <f>SUMPRODUCT(IFERROR((YEAR('Sales Log'!$A$5:$A$57)=$B$3)*(MONTH('Sales Log'!$A$5:$A$57)=5)*IFERROR('Sales Log'!$G$5:$G$57+0,0),0))</f>
        <v/>
      </c>
      <c r="E10" s="19">
        <f>SUMPRODUCT(IFERROR((YEAR('Sales Log'!$A$5:$A$57)=$B$3)*(MONTH('Sales Log'!$A$5:$A$57)=5)*IFERROR('Sales Log'!$H$5:$H$57+0,0),0))</f>
        <v/>
      </c>
      <c r="F10" s="19">
        <f>SUMPRODUCT(IFERROR((YEAR('Sales Log'!$A$5:$A$57)=$B$3)*(MONTH('Sales Log'!$A$5:$A$57)=5)*IFERROR('Sales Log'!$I$5:$I$57+0,0),0))</f>
        <v/>
      </c>
      <c r="G10" s="19">
        <f>SUMPRODUCT(IFERROR((YEAR('Sales Log'!$A$5:$A$57)=$B$3)*(MONTH('Sales Log'!$A$5:$A$57)=5)*IFERROR('Sales Log'!$J$5:$J$57+0,0),0))</f>
        <v/>
      </c>
      <c r="H10" s="19">
        <f>SUMPRODUCT(IFERROR((YEAR('Sales Log'!$A$5:$A$57)=$B$3)*(MONTH('Sales Log'!$A$5:$A$57)=5)*IFERROR('Sales Log'!$K$5:$K$57+0,0),0))</f>
        <v/>
      </c>
      <c r="I10" s="20">
        <f>IF(C10=0,0,(D10+E10+F10+G10)/C10)</f>
        <v/>
      </c>
    </row>
    <row r="11" ht="18" customHeight="1">
      <c r="A11" s="25" t="inlineStr">
        <is>
          <t>June</t>
        </is>
      </c>
      <c r="B11" s="26">
        <f>SUMPRODUCT(IFERROR((YEAR('Sales Log'!$A$5:$A$57)=$B$3)*(MONTH('Sales Log'!$A$5:$A$57)=6)*IFERROR('Sales Log'!$E$5:$E$57+0,0),0))</f>
        <v/>
      </c>
      <c r="C11" s="19">
        <f>SUMPRODUCT(IFERROR((YEAR('Sales Log'!$A$5:$A$57)=$B$3)*(MONTH('Sales Log'!$A$5:$A$57)=6)*IFERROR('Sales Log'!$F$5:$F$57+0,0),0))</f>
        <v/>
      </c>
      <c r="D11" s="19">
        <f>SUMPRODUCT(IFERROR((YEAR('Sales Log'!$A$5:$A$57)=$B$3)*(MONTH('Sales Log'!$A$5:$A$57)=6)*IFERROR('Sales Log'!$G$5:$G$57+0,0),0))</f>
        <v/>
      </c>
      <c r="E11" s="19">
        <f>SUMPRODUCT(IFERROR((YEAR('Sales Log'!$A$5:$A$57)=$B$3)*(MONTH('Sales Log'!$A$5:$A$57)=6)*IFERROR('Sales Log'!$H$5:$H$57+0,0),0))</f>
        <v/>
      </c>
      <c r="F11" s="19">
        <f>SUMPRODUCT(IFERROR((YEAR('Sales Log'!$A$5:$A$57)=$B$3)*(MONTH('Sales Log'!$A$5:$A$57)=6)*IFERROR('Sales Log'!$I$5:$I$57+0,0),0))</f>
        <v/>
      </c>
      <c r="G11" s="19">
        <f>SUMPRODUCT(IFERROR((YEAR('Sales Log'!$A$5:$A$57)=$B$3)*(MONTH('Sales Log'!$A$5:$A$57)=6)*IFERROR('Sales Log'!$J$5:$J$57+0,0),0))</f>
        <v/>
      </c>
      <c r="H11" s="19">
        <f>SUMPRODUCT(IFERROR((YEAR('Sales Log'!$A$5:$A$57)=$B$3)*(MONTH('Sales Log'!$A$5:$A$57)=6)*IFERROR('Sales Log'!$K$5:$K$57+0,0),0))</f>
        <v/>
      </c>
      <c r="I11" s="20">
        <f>IF(C11=0,0,(D11+E11+F11+G11)/C11)</f>
        <v/>
      </c>
    </row>
    <row r="12" ht="18" customHeight="1">
      <c r="A12" s="25" t="inlineStr">
        <is>
          <t>July</t>
        </is>
      </c>
      <c r="B12" s="26">
        <f>SUMPRODUCT(IFERROR((YEAR('Sales Log'!$A$5:$A$57)=$B$3)*(MONTH('Sales Log'!$A$5:$A$57)=7)*IFERROR('Sales Log'!$E$5:$E$57+0,0),0))</f>
        <v/>
      </c>
      <c r="C12" s="19">
        <f>SUMPRODUCT(IFERROR((YEAR('Sales Log'!$A$5:$A$57)=$B$3)*(MONTH('Sales Log'!$A$5:$A$57)=7)*IFERROR('Sales Log'!$F$5:$F$57+0,0),0))</f>
        <v/>
      </c>
      <c r="D12" s="19">
        <f>SUMPRODUCT(IFERROR((YEAR('Sales Log'!$A$5:$A$57)=$B$3)*(MONTH('Sales Log'!$A$5:$A$57)=7)*IFERROR('Sales Log'!$G$5:$G$57+0,0),0))</f>
        <v/>
      </c>
      <c r="E12" s="19">
        <f>SUMPRODUCT(IFERROR((YEAR('Sales Log'!$A$5:$A$57)=$B$3)*(MONTH('Sales Log'!$A$5:$A$57)=7)*IFERROR('Sales Log'!$H$5:$H$57+0,0),0))</f>
        <v/>
      </c>
      <c r="F12" s="19">
        <f>SUMPRODUCT(IFERROR((YEAR('Sales Log'!$A$5:$A$57)=$B$3)*(MONTH('Sales Log'!$A$5:$A$57)=7)*IFERROR('Sales Log'!$I$5:$I$57+0,0),0))</f>
        <v/>
      </c>
      <c r="G12" s="19">
        <f>SUMPRODUCT(IFERROR((YEAR('Sales Log'!$A$5:$A$57)=$B$3)*(MONTH('Sales Log'!$A$5:$A$57)=7)*IFERROR('Sales Log'!$J$5:$J$57+0,0),0))</f>
        <v/>
      </c>
      <c r="H12" s="19">
        <f>SUMPRODUCT(IFERROR((YEAR('Sales Log'!$A$5:$A$57)=$B$3)*(MONTH('Sales Log'!$A$5:$A$57)=7)*IFERROR('Sales Log'!$K$5:$K$57+0,0),0))</f>
        <v/>
      </c>
      <c r="I12" s="20">
        <f>IF(C12=0,0,(D12+E12+F12+G12)/C12)</f>
        <v/>
      </c>
    </row>
    <row r="13" ht="18" customHeight="1">
      <c r="A13" s="25" t="inlineStr">
        <is>
          <t>August</t>
        </is>
      </c>
      <c r="B13" s="26">
        <f>SUMPRODUCT(IFERROR((YEAR('Sales Log'!$A$5:$A$57)=$B$3)*(MONTH('Sales Log'!$A$5:$A$57)=8)*IFERROR('Sales Log'!$E$5:$E$57+0,0),0))</f>
        <v/>
      </c>
      <c r="C13" s="19">
        <f>SUMPRODUCT(IFERROR((YEAR('Sales Log'!$A$5:$A$57)=$B$3)*(MONTH('Sales Log'!$A$5:$A$57)=8)*IFERROR('Sales Log'!$F$5:$F$57+0,0),0))</f>
        <v/>
      </c>
      <c r="D13" s="19">
        <f>SUMPRODUCT(IFERROR((YEAR('Sales Log'!$A$5:$A$57)=$B$3)*(MONTH('Sales Log'!$A$5:$A$57)=8)*IFERROR('Sales Log'!$G$5:$G$57+0,0),0))</f>
        <v/>
      </c>
      <c r="E13" s="19">
        <f>SUMPRODUCT(IFERROR((YEAR('Sales Log'!$A$5:$A$57)=$B$3)*(MONTH('Sales Log'!$A$5:$A$57)=8)*IFERROR('Sales Log'!$H$5:$H$57+0,0),0))</f>
        <v/>
      </c>
      <c r="F13" s="19">
        <f>SUMPRODUCT(IFERROR((YEAR('Sales Log'!$A$5:$A$57)=$B$3)*(MONTH('Sales Log'!$A$5:$A$57)=8)*IFERROR('Sales Log'!$I$5:$I$57+0,0),0))</f>
        <v/>
      </c>
      <c r="G13" s="19">
        <f>SUMPRODUCT(IFERROR((YEAR('Sales Log'!$A$5:$A$57)=$B$3)*(MONTH('Sales Log'!$A$5:$A$57)=8)*IFERROR('Sales Log'!$J$5:$J$57+0,0),0))</f>
        <v/>
      </c>
      <c r="H13" s="19">
        <f>SUMPRODUCT(IFERROR((YEAR('Sales Log'!$A$5:$A$57)=$B$3)*(MONTH('Sales Log'!$A$5:$A$57)=8)*IFERROR('Sales Log'!$K$5:$K$57+0,0),0))</f>
        <v/>
      </c>
      <c r="I13" s="20">
        <f>IF(C13=0,0,(D13+E13+F13+G13)/C13)</f>
        <v/>
      </c>
    </row>
    <row r="14" ht="18" customHeight="1">
      <c r="A14" s="25" t="inlineStr">
        <is>
          <t>September</t>
        </is>
      </c>
      <c r="B14" s="26">
        <f>SUMPRODUCT(IFERROR((YEAR('Sales Log'!$A$5:$A$57)=$B$3)*(MONTH('Sales Log'!$A$5:$A$57)=9)*IFERROR('Sales Log'!$E$5:$E$57+0,0),0))</f>
        <v/>
      </c>
      <c r="C14" s="19">
        <f>SUMPRODUCT(IFERROR((YEAR('Sales Log'!$A$5:$A$57)=$B$3)*(MONTH('Sales Log'!$A$5:$A$57)=9)*IFERROR('Sales Log'!$F$5:$F$57+0,0),0))</f>
        <v/>
      </c>
      <c r="D14" s="19">
        <f>SUMPRODUCT(IFERROR((YEAR('Sales Log'!$A$5:$A$57)=$B$3)*(MONTH('Sales Log'!$A$5:$A$57)=9)*IFERROR('Sales Log'!$G$5:$G$57+0,0),0))</f>
        <v/>
      </c>
      <c r="E14" s="19">
        <f>SUMPRODUCT(IFERROR((YEAR('Sales Log'!$A$5:$A$57)=$B$3)*(MONTH('Sales Log'!$A$5:$A$57)=9)*IFERROR('Sales Log'!$H$5:$H$57+0,0),0))</f>
        <v/>
      </c>
      <c r="F14" s="19">
        <f>SUMPRODUCT(IFERROR((YEAR('Sales Log'!$A$5:$A$57)=$B$3)*(MONTH('Sales Log'!$A$5:$A$57)=9)*IFERROR('Sales Log'!$I$5:$I$57+0,0),0))</f>
        <v/>
      </c>
      <c r="G14" s="19">
        <f>SUMPRODUCT(IFERROR((YEAR('Sales Log'!$A$5:$A$57)=$B$3)*(MONTH('Sales Log'!$A$5:$A$57)=9)*IFERROR('Sales Log'!$J$5:$J$57+0,0),0))</f>
        <v/>
      </c>
      <c r="H14" s="19">
        <f>SUMPRODUCT(IFERROR((YEAR('Sales Log'!$A$5:$A$57)=$B$3)*(MONTH('Sales Log'!$A$5:$A$57)=9)*IFERROR('Sales Log'!$K$5:$K$57+0,0),0))</f>
        <v/>
      </c>
      <c r="I14" s="20">
        <f>IF(C14=0,0,(D14+E14+F14+G14)/C14)</f>
        <v/>
      </c>
    </row>
    <row r="15" ht="18" customHeight="1">
      <c r="A15" s="25" t="inlineStr">
        <is>
          <t>October</t>
        </is>
      </c>
      <c r="B15" s="26">
        <f>SUMPRODUCT(IFERROR((YEAR('Sales Log'!$A$5:$A$57)=$B$3)*(MONTH('Sales Log'!$A$5:$A$57)=10)*IFERROR('Sales Log'!$E$5:$E$57+0,0),0))</f>
        <v/>
      </c>
      <c r="C15" s="19">
        <f>SUMPRODUCT(IFERROR((YEAR('Sales Log'!$A$5:$A$57)=$B$3)*(MONTH('Sales Log'!$A$5:$A$57)=10)*IFERROR('Sales Log'!$F$5:$F$57+0,0),0))</f>
        <v/>
      </c>
      <c r="D15" s="19">
        <f>SUMPRODUCT(IFERROR((YEAR('Sales Log'!$A$5:$A$57)=$B$3)*(MONTH('Sales Log'!$A$5:$A$57)=10)*IFERROR('Sales Log'!$G$5:$G$57+0,0),0))</f>
        <v/>
      </c>
      <c r="E15" s="19">
        <f>SUMPRODUCT(IFERROR((YEAR('Sales Log'!$A$5:$A$57)=$B$3)*(MONTH('Sales Log'!$A$5:$A$57)=10)*IFERROR('Sales Log'!$H$5:$H$57+0,0),0))</f>
        <v/>
      </c>
      <c r="F15" s="19">
        <f>SUMPRODUCT(IFERROR((YEAR('Sales Log'!$A$5:$A$57)=$B$3)*(MONTH('Sales Log'!$A$5:$A$57)=10)*IFERROR('Sales Log'!$I$5:$I$57+0,0),0))</f>
        <v/>
      </c>
      <c r="G15" s="19">
        <f>SUMPRODUCT(IFERROR((YEAR('Sales Log'!$A$5:$A$57)=$B$3)*(MONTH('Sales Log'!$A$5:$A$57)=10)*IFERROR('Sales Log'!$J$5:$J$57+0,0),0))</f>
        <v/>
      </c>
      <c r="H15" s="19">
        <f>SUMPRODUCT(IFERROR((YEAR('Sales Log'!$A$5:$A$57)=$B$3)*(MONTH('Sales Log'!$A$5:$A$57)=10)*IFERROR('Sales Log'!$K$5:$K$57+0,0),0))</f>
        <v/>
      </c>
      <c r="I15" s="20">
        <f>IF(C15=0,0,(D15+E15+F15+G15)/C15)</f>
        <v/>
      </c>
    </row>
    <row r="16" ht="18" customHeight="1">
      <c r="A16" s="25" t="inlineStr">
        <is>
          <t>November</t>
        </is>
      </c>
      <c r="B16" s="26">
        <f>SUMPRODUCT(IFERROR((YEAR('Sales Log'!$A$5:$A$57)=$B$3)*(MONTH('Sales Log'!$A$5:$A$57)=11)*IFERROR('Sales Log'!$E$5:$E$57+0,0),0))</f>
        <v/>
      </c>
      <c r="C16" s="19">
        <f>SUMPRODUCT(IFERROR((YEAR('Sales Log'!$A$5:$A$57)=$B$3)*(MONTH('Sales Log'!$A$5:$A$57)=11)*IFERROR('Sales Log'!$F$5:$F$57+0,0),0))</f>
        <v/>
      </c>
      <c r="D16" s="19">
        <f>SUMPRODUCT(IFERROR((YEAR('Sales Log'!$A$5:$A$57)=$B$3)*(MONTH('Sales Log'!$A$5:$A$57)=11)*IFERROR('Sales Log'!$G$5:$G$57+0,0),0))</f>
        <v/>
      </c>
      <c r="E16" s="19">
        <f>SUMPRODUCT(IFERROR((YEAR('Sales Log'!$A$5:$A$57)=$B$3)*(MONTH('Sales Log'!$A$5:$A$57)=11)*IFERROR('Sales Log'!$H$5:$H$57+0,0),0))</f>
        <v/>
      </c>
      <c r="F16" s="19">
        <f>SUMPRODUCT(IFERROR((YEAR('Sales Log'!$A$5:$A$57)=$B$3)*(MONTH('Sales Log'!$A$5:$A$57)=11)*IFERROR('Sales Log'!$I$5:$I$57+0,0),0))</f>
        <v/>
      </c>
      <c r="G16" s="19">
        <f>SUMPRODUCT(IFERROR((YEAR('Sales Log'!$A$5:$A$57)=$B$3)*(MONTH('Sales Log'!$A$5:$A$57)=11)*IFERROR('Sales Log'!$J$5:$J$57+0,0),0))</f>
        <v/>
      </c>
      <c r="H16" s="19">
        <f>SUMPRODUCT(IFERROR((YEAR('Sales Log'!$A$5:$A$57)=$B$3)*(MONTH('Sales Log'!$A$5:$A$57)=11)*IFERROR('Sales Log'!$K$5:$K$57+0,0),0))</f>
        <v/>
      </c>
      <c r="I16" s="20">
        <f>IF(C16=0,0,(D16+E16+F16+G16)/C16)</f>
        <v/>
      </c>
    </row>
    <row r="17" ht="18" customHeight="1">
      <c r="A17" s="25" t="inlineStr">
        <is>
          <t>December</t>
        </is>
      </c>
      <c r="B17" s="26">
        <f>SUMPRODUCT(IFERROR((YEAR('Sales Log'!$A$5:$A$57)=$B$3)*(MONTH('Sales Log'!$A$5:$A$57)=12)*IFERROR('Sales Log'!$E$5:$E$57+0,0),0))</f>
        <v/>
      </c>
      <c r="C17" s="19">
        <f>SUMPRODUCT(IFERROR((YEAR('Sales Log'!$A$5:$A$57)=$B$3)*(MONTH('Sales Log'!$A$5:$A$57)=12)*IFERROR('Sales Log'!$F$5:$F$57+0,0),0))</f>
        <v/>
      </c>
      <c r="D17" s="19">
        <f>SUMPRODUCT(IFERROR((YEAR('Sales Log'!$A$5:$A$57)=$B$3)*(MONTH('Sales Log'!$A$5:$A$57)=12)*IFERROR('Sales Log'!$G$5:$G$57+0,0),0))</f>
        <v/>
      </c>
      <c r="E17" s="19">
        <f>SUMPRODUCT(IFERROR((YEAR('Sales Log'!$A$5:$A$57)=$B$3)*(MONTH('Sales Log'!$A$5:$A$57)=12)*IFERROR('Sales Log'!$H$5:$H$57+0,0),0))</f>
        <v/>
      </c>
      <c r="F17" s="19">
        <f>SUMPRODUCT(IFERROR((YEAR('Sales Log'!$A$5:$A$57)=$B$3)*(MONTH('Sales Log'!$A$5:$A$57)=12)*IFERROR('Sales Log'!$I$5:$I$57+0,0),0))</f>
        <v/>
      </c>
      <c r="G17" s="19">
        <f>SUMPRODUCT(IFERROR((YEAR('Sales Log'!$A$5:$A$57)=$B$3)*(MONTH('Sales Log'!$A$5:$A$57)=12)*IFERROR('Sales Log'!$J$5:$J$57+0,0),0))</f>
        <v/>
      </c>
      <c r="H17" s="19">
        <f>SUMPRODUCT(IFERROR((YEAR('Sales Log'!$A$5:$A$57)=$B$3)*(MONTH('Sales Log'!$A$5:$A$57)=12)*IFERROR('Sales Log'!$K$5:$K$57+0,0),0))</f>
        <v/>
      </c>
      <c r="I17" s="20">
        <f>IF(C17=0,0,(D17+E17+F17+G17)/C17)</f>
        <v/>
      </c>
    </row>
    <row r="18" ht="22" customHeight="1">
      <c r="A18" s="3" t="inlineStr">
        <is>
          <t>YEAR TOTAL</t>
        </is>
      </c>
      <c r="B18" s="21">
        <f>SUM(B6:B17)</f>
        <v/>
      </c>
      <c r="C18" s="22">
        <f>SUM(C6:C17)</f>
        <v/>
      </c>
      <c r="D18" s="22">
        <f>SUM(D6:D17)</f>
        <v/>
      </c>
      <c r="E18" s="22">
        <f>SUM(E6:E17)</f>
        <v/>
      </c>
      <c r="F18" s="22">
        <f>SUM(F6:F17)</f>
        <v/>
      </c>
      <c r="G18" s="22">
        <f>SUM(G6:G17)</f>
        <v/>
      </c>
      <c r="H18" s="22">
        <f>SUM(H6:H17)</f>
        <v/>
      </c>
      <c r="I18" s="23">
        <f>IF(C18=0,0,(D18+E18+F18+G18)/C18)</f>
        <v/>
      </c>
    </row>
    <row r="20" ht="56" customHeight="1">
      <c r="A20" s="4" t="inlineStr">
        <is>
          <t>Use Net profit by month to estimate your quarterly tax payments — Q1 (Jan-Mar) due Apr 15, Q2 (Apr-May) due Jun 15, Q3 (Jun-Aug) due Sep 15, Q4 (Sep-Dec) due Jan 15. The Quarterly Estimated Tax Worksheet (linked from the Read Me) does the actual SE-tax math.</t>
        </is>
      </c>
    </row>
  </sheetData>
  <mergeCells count="3">
    <mergeCell ref="A1:I1"/>
    <mergeCell ref="A20:I20"/>
    <mergeCell ref="A2:I2"/>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O21"/>
  <sheetViews>
    <sheetView showGridLines="0" workbookViewId="0">
      <pane ySplit="4" topLeftCell="A5" activePane="bottomLeft" state="frozen"/>
      <selection pane="bottomLeft" activeCell="A1" sqref="A1"/>
    </sheetView>
  </sheetViews>
  <sheetFormatPr baseColWidth="8" defaultRowHeight="15"/>
  <cols>
    <col width="14" customWidth="1" min="1" max="1"/>
    <col width="34" customWidth="1" min="2" max="2"/>
    <col width="14" customWidth="1" min="3" max="3"/>
    <col width="12" customWidth="1" min="4" max="4"/>
    <col width="12" customWidth="1" min="5" max="5"/>
    <col width="12" customWidth="1" min="6" max="6"/>
    <col width="14" customWidth="1" min="7" max="7"/>
    <col width="14" customWidth="1" min="8" max="8"/>
    <col width="14" customWidth="1" min="9" max="9"/>
    <col width="12" customWidth="1" min="10" max="10"/>
    <col width="12" customWidth="1" min="11" max="11"/>
    <col width="14" customWidth="1" min="12" max="12"/>
    <col width="14" customWidth="1" min="13" max="13"/>
    <col width="12" customWidth="1" min="14" max="14"/>
    <col width="24" customWidth="1" min="15" max="15"/>
  </cols>
  <sheetData>
    <row r="1" ht="22" customHeight="1">
      <c r="A1" s="10" t="inlineStr">
        <is>
          <t>Product Performance — per-listing rollup with top earner / underperformer signal</t>
        </is>
      </c>
    </row>
    <row r="2" ht="28" customHeight="1">
      <c r="A2" s="11" t="inlineStr">
        <is>
          <t>All gray formulas. The Signal column tags every listing as Top earner / Healthy / Underperformer / Loss-making / Bundle candidate based on the thresholds in the Reference tab.</t>
        </is>
      </c>
    </row>
    <row r="3" ht="6" customHeight="1"/>
    <row r="4" ht="30" customHeight="1">
      <c r="A4" s="12" t="inlineStr">
        <is>
          <t>SKU</t>
        </is>
      </c>
      <c r="B4" s="12" t="inlineStr">
        <is>
          <t>Product name</t>
        </is>
      </c>
      <c r="C4" s="12" t="inlineStr">
        <is>
          <t>Type</t>
        </is>
      </c>
      <c r="D4" s="12" t="inlineStr">
        <is>
          <t>List price</t>
        </is>
      </c>
      <c r="E4" s="12" t="inlineStr">
        <is>
          <t>Build cost</t>
        </is>
      </c>
      <c r="F4" s="12" t="inlineStr">
        <is>
          <t>Units sold</t>
        </is>
      </c>
      <c r="G4" s="12" t="inlineStr">
        <is>
          <t>Gross</t>
        </is>
      </c>
      <c r="H4" s="12" t="inlineStr">
        <is>
          <t>Platform fees</t>
        </is>
      </c>
      <c r="I4" s="12" t="inlineStr">
        <is>
          <t>Payment fees</t>
        </is>
      </c>
      <c r="J4" s="12" t="inlineStr">
        <is>
          <t>Ad spend</t>
        </is>
      </c>
      <c r="K4" s="12" t="inlineStr">
        <is>
          <t>Refunds</t>
        </is>
      </c>
      <c r="L4" s="12" t="inlineStr">
        <is>
          <t>Variable net</t>
        </is>
      </c>
      <c r="M4" s="12" t="inlineStr">
        <is>
          <t>Net profit</t>
        </is>
      </c>
      <c r="N4" s="12" t="inlineStr">
        <is>
          <t>Margin %</t>
        </is>
      </c>
      <c r="O4" s="12" t="inlineStr">
        <is>
          <t>Signal</t>
        </is>
      </c>
    </row>
    <row r="5" ht="18" customHeight="1">
      <c r="A5" s="17">
        <f>Listings!A5</f>
        <v/>
      </c>
      <c r="B5" s="17">
        <f>Listings!B5</f>
        <v/>
      </c>
      <c r="C5" s="17">
        <f>Listings!C5</f>
        <v/>
      </c>
      <c r="D5" s="19">
        <f>Listings!E5</f>
        <v/>
      </c>
      <c r="E5" s="19">
        <f>Listings!F5</f>
        <v/>
      </c>
      <c r="F5" s="26">
        <f>SUMIF('Sales Log'!$B$5:$B$57,$A5,'Sales Log'!$E$5:$E$57)</f>
        <v/>
      </c>
      <c r="G5" s="19">
        <f>SUMIF('Sales Log'!$B$5:$B$57,$A5,'Sales Log'!$F$5:$F$57)</f>
        <v/>
      </c>
      <c r="H5" s="19">
        <f>SUMIF('Sales Log'!$B$5:$B$57,$A5,'Sales Log'!$G$5:$G$57)</f>
        <v/>
      </c>
      <c r="I5" s="19">
        <f>SUMIF('Sales Log'!$B$5:$B$57,$A5,'Sales Log'!$H$5:$H$57)</f>
        <v/>
      </c>
      <c r="J5" s="19">
        <f>SUMIF('Sales Log'!$B$5:$B$57,$A5,'Sales Log'!$I$5:$I$57)</f>
        <v/>
      </c>
      <c r="K5" s="19">
        <f>SUMIF('Sales Log'!$B$5:$B$57,$A5,'Sales Log'!$J$5:$J$57)</f>
        <v/>
      </c>
      <c r="L5" s="19">
        <f>G5-H5-I5-J5-K5</f>
        <v/>
      </c>
      <c r="M5" s="19">
        <f>L5-E5</f>
        <v/>
      </c>
      <c r="N5" s="20">
        <f>IF(G5=0,0,M5/G5)</f>
        <v/>
      </c>
      <c r="O5" s="17">
        <f>IF(F5=0,"No sales yet",IF(AND(M5&gt;=Reference!$B$5,N5&gt;=Reference!$B$6),"Top earner",IF(N5&lt;Reference!$B$8,"Loss-making — pause ads",IF(AND(F5&gt;Reference!$B$10,N5&lt;Reference!$B$9),"Bundle candidate",IF(N5&gt;=Reference!$B$7,"Healthy","Underperformer — reprice")))))</f>
        <v/>
      </c>
    </row>
    <row r="6" ht="18" customHeight="1">
      <c r="A6" s="17">
        <f>Listings!A6</f>
        <v/>
      </c>
      <c r="B6" s="17">
        <f>Listings!B6</f>
        <v/>
      </c>
      <c r="C6" s="17">
        <f>Listings!C6</f>
        <v/>
      </c>
      <c r="D6" s="19">
        <f>Listings!E6</f>
        <v/>
      </c>
      <c r="E6" s="19">
        <f>Listings!F6</f>
        <v/>
      </c>
      <c r="F6" s="26">
        <f>SUMIF('Sales Log'!$B$5:$B$57,$A6,'Sales Log'!$E$5:$E$57)</f>
        <v/>
      </c>
      <c r="G6" s="19">
        <f>SUMIF('Sales Log'!$B$5:$B$57,$A6,'Sales Log'!$F$5:$F$57)</f>
        <v/>
      </c>
      <c r="H6" s="19">
        <f>SUMIF('Sales Log'!$B$5:$B$57,$A6,'Sales Log'!$G$5:$G$57)</f>
        <v/>
      </c>
      <c r="I6" s="19">
        <f>SUMIF('Sales Log'!$B$5:$B$57,$A6,'Sales Log'!$H$5:$H$57)</f>
        <v/>
      </c>
      <c r="J6" s="19">
        <f>SUMIF('Sales Log'!$B$5:$B$57,$A6,'Sales Log'!$I$5:$I$57)</f>
        <v/>
      </c>
      <c r="K6" s="19">
        <f>SUMIF('Sales Log'!$B$5:$B$57,$A6,'Sales Log'!$J$5:$J$57)</f>
        <v/>
      </c>
      <c r="L6" s="19">
        <f>G6-H6-I6-J6-K6</f>
        <v/>
      </c>
      <c r="M6" s="19">
        <f>L6-E6</f>
        <v/>
      </c>
      <c r="N6" s="20">
        <f>IF(G6=0,0,M6/G6)</f>
        <v/>
      </c>
      <c r="O6" s="17">
        <f>IF(F6=0,"No sales yet",IF(AND(M6&gt;=Reference!$B$5,N6&gt;=Reference!$B$6),"Top earner",IF(N6&lt;Reference!$B$8,"Loss-making — pause ads",IF(AND(F6&gt;Reference!$B$10,N6&lt;Reference!$B$9),"Bundle candidate",IF(N6&gt;=Reference!$B$7,"Healthy","Underperformer — reprice")))))</f>
        <v/>
      </c>
    </row>
    <row r="7" ht="18" customHeight="1">
      <c r="A7" s="17">
        <f>Listings!A7</f>
        <v/>
      </c>
      <c r="B7" s="17">
        <f>Listings!B7</f>
        <v/>
      </c>
      <c r="C7" s="17">
        <f>Listings!C7</f>
        <v/>
      </c>
      <c r="D7" s="19">
        <f>Listings!E7</f>
        <v/>
      </c>
      <c r="E7" s="19">
        <f>Listings!F7</f>
        <v/>
      </c>
      <c r="F7" s="26">
        <f>SUMIF('Sales Log'!$B$5:$B$57,$A7,'Sales Log'!$E$5:$E$57)</f>
        <v/>
      </c>
      <c r="G7" s="19">
        <f>SUMIF('Sales Log'!$B$5:$B$57,$A7,'Sales Log'!$F$5:$F$57)</f>
        <v/>
      </c>
      <c r="H7" s="19">
        <f>SUMIF('Sales Log'!$B$5:$B$57,$A7,'Sales Log'!$G$5:$G$57)</f>
        <v/>
      </c>
      <c r="I7" s="19">
        <f>SUMIF('Sales Log'!$B$5:$B$57,$A7,'Sales Log'!$H$5:$H$57)</f>
        <v/>
      </c>
      <c r="J7" s="19">
        <f>SUMIF('Sales Log'!$B$5:$B$57,$A7,'Sales Log'!$I$5:$I$57)</f>
        <v/>
      </c>
      <c r="K7" s="19">
        <f>SUMIF('Sales Log'!$B$5:$B$57,$A7,'Sales Log'!$J$5:$J$57)</f>
        <v/>
      </c>
      <c r="L7" s="19">
        <f>G7-H7-I7-J7-K7</f>
        <v/>
      </c>
      <c r="M7" s="19">
        <f>L7-E7</f>
        <v/>
      </c>
      <c r="N7" s="20">
        <f>IF(G7=0,0,M7/G7)</f>
        <v/>
      </c>
      <c r="O7" s="17">
        <f>IF(F7=0,"No sales yet",IF(AND(M7&gt;=Reference!$B$5,N7&gt;=Reference!$B$6),"Top earner",IF(N7&lt;Reference!$B$8,"Loss-making — pause ads",IF(AND(F7&gt;Reference!$B$10,N7&lt;Reference!$B$9),"Bundle candidate",IF(N7&gt;=Reference!$B$7,"Healthy","Underperformer — reprice")))))</f>
        <v/>
      </c>
    </row>
    <row r="8" ht="18" customHeight="1">
      <c r="A8" s="17">
        <f>Listings!A8</f>
        <v/>
      </c>
      <c r="B8" s="17">
        <f>Listings!B8</f>
        <v/>
      </c>
      <c r="C8" s="17">
        <f>Listings!C8</f>
        <v/>
      </c>
      <c r="D8" s="19">
        <f>Listings!E8</f>
        <v/>
      </c>
      <c r="E8" s="19">
        <f>Listings!F8</f>
        <v/>
      </c>
      <c r="F8" s="26">
        <f>SUMIF('Sales Log'!$B$5:$B$57,$A8,'Sales Log'!$E$5:$E$57)</f>
        <v/>
      </c>
      <c r="G8" s="19">
        <f>SUMIF('Sales Log'!$B$5:$B$57,$A8,'Sales Log'!$F$5:$F$57)</f>
        <v/>
      </c>
      <c r="H8" s="19">
        <f>SUMIF('Sales Log'!$B$5:$B$57,$A8,'Sales Log'!$G$5:$G$57)</f>
        <v/>
      </c>
      <c r="I8" s="19">
        <f>SUMIF('Sales Log'!$B$5:$B$57,$A8,'Sales Log'!$H$5:$H$57)</f>
        <v/>
      </c>
      <c r="J8" s="19">
        <f>SUMIF('Sales Log'!$B$5:$B$57,$A8,'Sales Log'!$I$5:$I$57)</f>
        <v/>
      </c>
      <c r="K8" s="19">
        <f>SUMIF('Sales Log'!$B$5:$B$57,$A8,'Sales Log'!$J$5:$J$57)</f>
        <v/>
      </c>
      <c r="L8" s="19">
        <f>G8-H8-I8-J8-K8</f>
        <v/>
      </c>
      <c r="M8" s="19">
        <f>L8-E8</f>
        <v/>
      </c>
      <c r="N8" s="20">
        <f>IF(G8=0,0,M8/G8)</f>
        <v/>
      </c>
      <c r="O8" s="17">
        <f>IF(F8=0,"No sales yet",IF(AND(M8&gt;=Reference!$B$5,N8&gt;=Reference!$B$6),"Top earner",IF(N8&lt;Reference!$B$8,"Loss-making — pause ads",IF(AND(F8&gt;Reference!$B$10,N8&lt;Reference!$B$9),"Bundle candidate",IF(N8&gt;=Reference!$B$7,"Healthy","Underperformer — reprice")))))</f>
        <v/>
      </c>
    </row>
    <row r="9" ht="18" customHeight="1">
      <c r="A9" s="17">
        <f>Listings!A9</f>
        <v/>
      </c>
      <c r="B9" s="17">
        <f>Listings!B9</f>
        <v/>
      </c>
      <c r="C9" s="17">
        <f>Listings!C9</f>
        <v/>
      </c>
      <c r="D9" s="19">
        <f>Listings!E9</f>
        <v/>
      </c>
      <c r="E9" s="19">
        <f>Listings!F9</f>
        <v/>
      </c>
      <c r="F9" s="26">
        <f>SUMIF('Sales Log'!$B$5:$B$57,$A9,'Sales Log'!$E$5:$E$57)</f>
        <v/>
      </c>
      <c r="G9" s="19">
        <f>SUMIF('Sales Log'!$B$5:$B$57,$A9,'Sales Log'!$F$5:$F$57)</f>
        <v/>
      </c>
      <c r="H9" s="19">
        <f>SUMIF('Sales Log'!$B$5:$B$57,$A9,'Sales Log'!$G$5:$G$57)</f>
        <v/>
      </c>
      <c r="I9" s="19">
        <f>SUMIF('Sales Log'!$B$5:$B$57,$A9,'Sales Log'!$H$5:$H$57)</f>
        <v/>
      </c>
      <c r="J9" s="19">
        <f>SUMIF('Sales Log'!$B$5:$B$57,$A9,'Sales Log'!$I$5:$I$57)</f>
        <v/>
      </c>
      <c r="K9" s="19">
        <f>SUMIF('Sales Log'!$B$5:$B$57,$A9,'Sales Log'!$J$5:$J$57)</f>
        <v/>
      </c>
      <c r="L9" s="19">
        <f>G9-H9-I9-J9-K9</f>
        <v/>
      </c>
      <c r="M9" s="19">
        <f>L9-E9</f>
        <v/>
      </c>
      <c r="N9" s="20">
        <f>IF(G9=0,0,M9/G9)</f>
        <v/>
      </c>
      <c r="O9" s="17">
        <f>IF(F9=0,"No sales yet",IF(AND(M9&gt;=Reference!$B$5,N9&gt;=Reference!$B$6),"Top earner",IF(N9&lt;Reference!$B$8,"Loss-making — pause ads",IF(AND(F9&gt;Reference!$B$10,N9&lt;Reference!$B$9),"Bundle candidate",IF(N9&gt;=Reference!$B$7,"Healthy","Underperformer — reprice")))))</f>
        <v/>
      </c>
    </row>
    <row r="10" ht="18" customHeight="1">
      <c r="A10" s="17">
        <f>Listings!A10</f>
        <v/>
      </c>
      <c r="B10" s="17">
        <f>Listings!B10</f>
        <v/>
      </c>
      <c r="C10" s="17">
        <f>Listings!C10</f>
        <v/>
      </c>
      <c r="D10" s="19">
        <f>Listings!E10</f>
        <v/>
      </c>
      <c r="E10" s="19">
        <f>Listings!F10</f>
        <v/>
      </c>
      <c r="F10" s="26">
        <f>SUMIF('Sales Log'!$B$5:$B$57,$A10,'Sales Log'!$E$5:$E$57)</f>
        <v/>
      </c>
      <c r="G10" s="19">
        <f>SUMIF('Sales Log'!$B$5:$B$57,$A10,'Sales Log'!$F$5:$F$57)</f>
        <v/>
      </c>
      <c r="H10" s="19">
        <f>SUMIF('Sales Log'!$B$5:$B$57,$A10,'Sales Log'!$G$5:$G$57)</f>
        <v/>
      </c>
      <c r="I10" s="19">
        <f>SUMIF('Sales Log'!$B$5:$B$57,$A10,'Sales Log'!$H$5:$H$57)</f>
        <v/>
      </c>
      <c r="J10" s="19">
        <f>SUMIF('Sales Log'!$B$5:$B$57,$A10,'Sales Log'!$I$5:$I$57)</f>
        <v/>
      </c>
      <c r="K10" s="19">
        <f>SUMIF('Sales Log'!$B$5:$B$57,$A10,'Sales Log'!$J$5:$J$57)</f>
        <v/>
      </c>
      <c r="L10" s="19">
        <f>G10-H10-I10-J10-K10</f>
        <v/>
      </c>
      <c r="M10" s="19">
        <f>L10-E10</f>
        <v/>
      </c>
      <c r="N10" s="20">
        <f>IF(G10=0,0,M10/G10)</f>
        <v/>
      </c>
      <c r="O10" s="17">
        <f>IF(F10=0,"No sales yet",IF(AND(M10&gt;=Reference!$B$5,N10&gt;=Reference!$B$6),"Top earner",IF(N10&lt;Reference!$B$8,"Loss-making — pause ads",IF(AND(F10&gt;Reference!$B$10,N10&lt;Reference!$B$9),"Bundle candidate",IF(N10&gt;=Reference!$B$7,"Healthy","Underperformer — reprice")))))</f>
        <v/>
      </c>
    </row>
    <row r="11" ht="18" customHeight="1">
      <c r="A11" s="17">
        <f>Listings!A11</f>
        <v/>
      </c>
      <c r="B11" s="17">
        <f>Listings!B11</f>
        <v/>
      </c>
      <c r="C11" s="17">
        <f>Listings!C11</f>
        <v/>
      </c>
      <c r="D11" s="19">
        <f>Listings!E11</f>
        <v/>
      </c>
      <c r="E11" s="19">
        <f>Listings!F11</f>
        <v/>
      </c>
      <c r="F11" s="26">
        <f>SUMIF('Sales Log'!$B$5:$B$57,$A11,'Sales Log'!$E$5:$E$57)</f>
        <v/>
      </c>
      <c r="G11" s="19">
        <f>SUMIF('Sales Log'!$B$5:$B$57,$A11,'Sales Log'!$F$5:$F$57)</f>
        <v/>
      </c>
      <c r="H11" s="19">
        <f>SUMIF('Sales Log'!$B$5:$B$57,$A11,'Sales Log'!$G$5:$G$57)</f>
        <v/>
      </c>
      <c r="I11" s="19">
        <f>SUMIF('Sales Log'!$B$5:$B$57,$A11,'Sales Log'!$H$5:$H$57)</f>
        <v/>
      </c>
      <c r="J11" s="19">
        <f>SUMIF('Sales Log'!$B$5:$B$57,$A11,'Sales Log'!$I$5:$I$57)</f>
        <v/>
      </c>
      <c r="K11" s="19">
        <f>SUMIF('Sales Log'!$B$5:$B$57,$A11,'Sales Log'!$J$5:$J$57)</f>
        <v/>
      </c>
      <c r="L11" s="19">
        <f>G11-H11-I11-J11-K11</f>
        <v/>
      </c>
      <c r="M11" s="19">
        <f>L11-E11</f>
        <v/>
      </c>
      <c r="N11" s="20">
        <f>IF(G11=0,0,M11/G11)</f>
        <v/>
      </c>
      <c r="O11" s="17">
        <f>IF(F11=0,"No sales yet",IF(AND(M11&gt;=Reference!$B$5,N11&gt;=Reference!$B$6),"Top earner",IF(N11&lt;Reference!$B$8,"Loss-making — pause ads",IF(AND(F11&gt;Reference!$B$10,N11&lt;Reference!$B$9),"Bundle candidate",IF(N11&gt;=Reference!$B$7,"Healthy","Underperformer — reprice")))))</f>
        <v/>
      </c>
    </row>
    <row r="12" ht="18" customHeight="1">
      <c r="A12" s="17">
        <f>Listings!A12</f>
        <v/>
      </c>
      <c r="B12" s="17">
        <f>Listings!B12</f>
        <v/>
      </c>
      <c r="C12" s="17">
        <f>Listings!C12</f>
        <v/>
      </c>
      <c r="D12" s="19">
        <f>Listings!E12</f>
        <v/>
      </c>
      <c r="E12" s="19">
        <f>Listings!F12</f>
        <v/>
      </c>
      <c r="F12" s="26">
        <f>SUMIF('Sales Log'!$B$5:$B$57,$A12,'Sales Log'!$E$5:$E$57)</f>
        <v/>
      </c>
      <c r="G12" s="19">
        <f>SUMIF('Sales Log'!$B$5:$B$57,$A12,'Sales Log'!$F$5:$F$57)</f>
        <v/>
      </c>
      <c r="H12" s="19">
        <f>SUMIF('Sales Log'!$B$5:$B$57,$A12,'Sales Log'!$G$5:$G$57)</f>
        <v/>
      </c>
      <c r="I12" s="19">
        <f>SUMIF('Sales Log'!$B$5:$B$57,$A12,'Sales Log'!$H$5:$H$57)</f>
        <v/>
      </c>
      <c r="J12" s="19">
        <f>SUMIF('Sales Log'!$B$5:$B$57,$A12,'Sales Log'!$I$5:$I$57)</f>
        <v/>
      </c>
      <c r="K12" s="19">
        <f>SUMIF('Sales Log'!$B$5:$B$57,$A12,'Sales Log'!$J$5:$J$57)</f>
        <v/>
      </c>
      <c r="L12" s="19">
        <f>G12-H12-I12-J12-K12</f>
        <v/>
      </c>
      <c r="M12" s="19">
        <f>L12-E12</f>
        <v/>
      </c>
      <c r="N12" s="20">
        <f>IF(G12=0,0,M12/G12)</f>
        <v/>
      </c>
      <c r="O12" s="17">
        <f>IF(F12=0,"No sales yet",IF(AND(M12&gt;=Reference!$B$5,N12&gt;=Reference!$B$6),"Top earner",IF(N12&lt;Reference!$B$8,"Loss-making — pause ads",IF(AND(F12&gt;Reference!$B$10,N12&lt;Reference!$B$9),"Bundle candidate",IF(N12&gt;=Reference!$B$7,"Healthy","Underperformer — reprice")))))</f>
        <v/>
      </c>
    </row>
    <row r="13" ht="22" customHeight="1">
      <c r="A13" s="3" t="inlineStr">
        <is>
          <t>TOTALS</t>
        </is>
      </c>
      <c r="E13" s="22">
        <f>SUM(E5:E12)</f>
        <v/>
      </c>
      <c r="F13" s="21">
        <f>SUM(F5:F12)</f>
        <v/>
      </c>
      <c r="G13" s="22">
        <f>SUM(G5:G12)</f>
        <v/>
      </c>
      <c r="H13" s="22">
        <f>SUM(H5:H12)</f>
        <v/>
      </c>
      <c r="I13" s="22">
        <f>SUM(I5:I12)</f>
        <v/>
      </c>
      <c r="J13" s="22">
        <f>SUM(J5:J12)</f>
        <v/>
      </c>
      <c r="K13" s="22">
        <f>SUM(K5:K12)</f>
        <v/>
      </c>
      <c r="L13" s="22">
        <f>SUM(L5:L12)</f>
        <v/>
      </c>
      <c r="M13" s="22">
        <f>SUM(M5:M12)</f>
        <v/>
      </c>
      <c r="N13" s="23">
        <f>IF(G13=0,0,M13/G13)</f>
        <v/>
      </c>
    </row>
    <row r="15" ht="22" customHeight="1">
      <c r="A15" s="3" t="inlineStr">
        <is>
          <t>WHAT TO DO WITH THE SIGNAL COLUMN</t>
        </is>
      </c>
    </row>
    <row r="16" ht="20" customHeight="1">
      <c r="A16" s="4" t="inlineStr">
        <is>
          <t xml:space="preserve">   • Top earner → run more variants. The first thing that worked is your best bet for the next thing.</t>
        </is>
      </c>
    </row>
    <row r="17" ht="20" customHeight="1">
      <c r="A17" s="4" t="inlineStr">
        <is>
          <t xml:space="preserve">   • Healthy → leave alone. Don't fix what is working at 30%+ margin.</t>
        </is>
      </c>
    </row>
    <row r="18" ht="20" customHeight="1">
      <c r="A18" s="4" t="inlineStr">
        <is>
          <t xml:space="preserve">   • Underperformer → reprice. Try +20% on list price (the "Should I Raise My Prices?" tool models the trade-off).</t>
        </is>
      </c>
    </row>
    <row r="19" ht="20" customHeight="1">
      <c r="A19" s="4" t="inlineStr">
        <is>
          <t xml:space="preserve">   • Loss-making → pause ads. Ad spend or platform fees are eating the listing. Pausing is free; delisting is permanent.</t>
        </is>
      </c>
    </row>
    <row r="20" ht="20" customHeight="1">
      <c r="A20" s="4" t="inlineStr">
        <is>
          <t xml:space="preserve">   • Bundle candidate → bundle with a top earner. A $4 wallpaper pack does not earn enough alone but adds value to a $24 bundle.</t>
        </is>
      </c>
    </row>
    <row r="21" ht="20" customHeight="1">
      <c r="A21" s="4" t="inlineStr">
        <is>
          <t xml:space="preserve">   • No sales yet → ignore for 60 days, then revisit. New listings need traffic before they can perform.</t>
        </is>
      </c>
    </row>
  </sheetData>
  <mergeCells count="9">
    <mergeCell ref="A15:O15"/>
    <mergeCell ref="A20:O20"/>
    <mergeCell ref="A16:O16"/>
    <mergeCell ref="A2:O2"/>
    <mergeCell ref="A19:O19"/>
    <mergeCell ref="A1:O1"/>
    <mergeCell ref="A17:O17"/>
    <mergeCell ref="A18:O18"/>
    <mergeCell ref="A21:O2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39"/>
  <sheetViews>
    <sheetView showGridLines="0" workbookViewId="0">
      <selection activeCell="A1" sqref="A1"/>
    </sheetView>
  </sheetViews>
  <sheetFormatPr baseColWidth="8" defaultRowHeight="15"/>
  <cols>
    <col width="38" customWidth="1" min="1" max="1"/>
    <col width="16" customWidth="1" min="2" max="2"/>
    <col width="60" customWidth="1" min="3" max="3"/>
  </cols>
  <sheetData>
    <row r="1" ht="22" customHeight="1">
      <c r="A1" s="10" t="inlineStr">
        <is>
          <t>Reference — signal thresholds, platform fees, glossary</t>
        </is>
      </c>
    </row>
    <row r="3" ht="22" customHeight="1">
      <c r="A3" s="3" t="inlineStr">
        <is>
          <t>SIGNAL THRESHOLDS (edit values in column B; Product Performance reads from here)</t>
        </is>
      </c>
    </row>
    <row r="5" ht="20" customHeight="1">
      <c r="A5" s="25" t="inlineStr">
        <is>
          <t>Top earner: minimum net profit ($)</t>
        </is>
      </c>
      <c r="B5" s="27" t="n">
        <v>500</v>
      </c>
      <c r="C5" s="11" t="inlineStr">
        <is>
          <t>Annual net profit per listing to qualify as a top earner. Default $500.</t>
        </is>
      </c>
    </row>
    <row r="6" ht="20" customHeight="1">
      <c r="A6" s="25" t="inlineStr">
        <is>
          <t>Top earner: minimum margin %</t>
        </is>
      </c>
      <c r="B6" s="28" t="n">
        <v>0.5</v>
      </c>
      <c r="C6" s="11" t="inlineStr">
        <is>
          <t>Top earners must also clear this margin to rule out high-volume / razor-thin listings.</t>
        </is>
      </c>
    </row>
    <row r="7" ht="20" customHeight="1">
      <c r="A7" s="25" t="inlineStr">
        <is>
          <t>Healthy: minimum margin %</t>
        </is>
      </c>
      <c r="B7" s="28" t="n">
        <v>0.3</v>
      </c>
      <c r="C7" s="11" t="inlineStr">
        <is>
          <t>Margin floor for the Healthy signal. Below this, a listing is an Underperformer.</t>
        </is>
      </c>
    </row>
    <row r="8" ht="20" customHeight="1">
      <c r="A8" s="25" t="inlineStr">
        <is>
          <t>Loss-making: margin % below this is loss</t>
        </is>
      </c>
      <c r="B8" s="28" t="n">
        <v>0.1</v>
      </c>
      <c r="C8" s="11" t="inlineStr">
        <is>
          <t>Listings whose margin falls below this threshold are flagged Loss-making — pause ads first.</t>
        </is>
      </c>
    </row>
    <row r="9" ht="20" customHeight="1">
      <c r="A9" s="25" t="inlineStr">
        <is>
          <t>Bundle candidate: max margin % to qualify</t>
        </is>
      </c>
      <c r="B9" s="28" t="n">
        <v>0.3</v>
      </c>
      <c r="C9" s="11" t="inlineStr">
        <is>
          <t>Bundle candidates have lots of units sold but margin too thin to stand alone.</t>
        </is>
      </c>
    </row>
    <row r="10" ht="20" customHeight="1">
      <c r="A10" s="25" t="inlineStr">
        <is>
          <t>Bundle candidate: min units sold</t>
        </is>
      </c>
      <c r="B10" s="18" t="n">
        <v>5</v>
      </c>
      <c r="C10" s="11" t="inlineStr">
        <is>
          <t>Units sold floor — below this, the listing is just New, not a Bundle candidate.</t>
        </is>
      </c>
    </row>
    <row r="12" ht="22" customHeight="1">
      <c r="A12" s="3" t="inlineStr">
        <is>
          <t>TYPICAL PLATFORM FEES (verify on each platform's pricing page — fees change)</t>
        </is>
      </c>
    </row>
    <row r="14" ht="20" customHeight="1">
      <c r="A14" s="25" t="inlineStr">
        <is>
          <t>Etsy — listing fee</t>
        </is>
      </c>
      <c r="B14" s="24" t="inlineStr">
        <is>
          <t>$0.20</t>
        </is>
      </c>
      <c r="C14" s="11" t="inlineStr">
        <is>
          <t>Per listing, every 4 months until the listing sells or is renewed.</t>
        </is>
      </c>
    </row>
    <row r="15" ht="20" customHeight="1">
      <c r="A15" s="25" t="inlineStr">
        <is>
          <t>Etsy — transaction fee</t>
        </is>
      </c>
      <c r="B15" s="24" t="inlineStr">
        <is>
          <t>6.5%</t>
        </is>
      </c>
      <c r="C15" s="11" t="inlineStr">
        <is>
          <t>Of total sale price including shipping.</t>
        </is>
      </c>
    </row>
    <row r="16" ht="20" customHeight="1">
      <c r="A16" s="25" t="inlineStr">
        <is>
          <t>Etsy — payment processing (US)</t>
        </is>
      </c>
      <c r="B16" s="24" t="inlineStr">
        <is>
          <t>3% + $0.25</t>
        </is>
      </c>
      <c r="C16" s="11" t="inlineStr">
        <is>
          <t>Varies by country; non-US rates differ.</t>
        </is>
      </c>
    </row>
    <row r="17" ht="20" customHeight="1">
      <c r="A17" s="25" t="inlineStr">
        <is>
          <t>Etsy — Offsite Ads</t>
        </is>
      </c>
      <c r="B17" s="24" t="inlineStr">
        <is>
          <t>12–15%</t>
        </is>
      </c>
      <c r="C17" s="11" t="inlineStr">
        <is>
          <t>Only if the buyer arrived via the ad. 15% under $10K/yr; 12% above.</t>
        </is>
      </c>
    </row>
    <row r="18" ht="20" customHeight="1">
      <c r="A18" s="25" t="inlineStr">
        <is>
          <t>Etsy — Promoted Listings</t>
        </is>
      </c>
      <c r="B18" s="24" t="inlineStr">
        <is>
          <t>Varies</t>
        </is>
      </c>
      <c r="C18" s="11" t="inlineStr">
        <is>
          <t>Cost-per-click; you control the daily budget.</t>
        </is>
      </c>
    </row>
    <row r="19" ht="20" customHeight="1">
      <c r="A19" s="25" t="inlineStr">
        <is>
          <t>Gumroad — flat per sale</t>
        </is>
      </c>
      <c r="B19" s="24" t="inlineStr">
        <is>
          <t>10%</t>
        </is>
      </c>
      <c r="C19" s="11" t="inlineStr">
        <is>
          <t>Includes payment processing on Gumroad-hosted checkout.</t>
        </is>
      </c>
    </row>
    <row r="20" ht="20" customHeight="1">
      <c r="A20" s="25" t="inlineStr">
        <is>
          <t>Payhip — Free plan</t>
        </is>
      </c>
      <c r="B20" s="24" t="inlineStr">
        <is>
          <t>5%</t>
        </is>
      </c>
      <c r="C20" s="11" t="inlineStr">
        <is>
          <t>Per sale; plus your payment processor fee (Stripe/PayPal).</t>
        </is>
      </c>
    </row>
    <row r="21" ht="20" customHeight="1">
      <c r="A21" s="25" t="inlineStr">
        <is>
          <t>Payhip — Plus plan</t>
        </is>
      </c>
      <c r="B21" s="24" t="inlineStr">
        <is>
          <t>2%</t>
        </is>
      </c>
      <c r="C21" s="11" t="inlineStr">
        <is>
          <t>$29/mo subscription; per sale fee drops to 2%.</t>
        </is>
      </c>
    </row>
    <row r="22" ht="20" customHeight="1">
      <c r="A22" s="25" t="inlineStr">
        <is>
          <t>Payhip — Pro plan</t>
        </is>
      </c>
      <c r="B22" s="24" t="inlineStr">
        <is>
          <t>0%</t>
        </is>
      </c>
      <c r="C22" s="11" t="inlineStr">
        <is>
          <t>$99/mo subscription; per sale fee drops to 0%.</t>
        </is>
      </c>
    </row>
    <row r="23" ht="20" customHeight="1">
      <c r="A23" s="25" t="inlineStr">
        <is>
          <t>Shopify — Basic plan</t>
        </is>
      </c>
      <c r="B23" s="24" t="inlineStr">
        <is>
          <t>$39/mo</t>
        </is>
      </c>
      <c r="C23" s="11" t="inlineStr">
        <is>
          <t>Plus payment processor (Stripe 2.9% + $0.30 per sale).</t>
        </is>
      </c>
    </row>
    <row r="24" ht="20" customHeight="1">
      <c r="A24" s="25" t="inlineStr">
        <is>
          <t>Stripe direct (own site)</t>
        </is>
      </c>
      <c r="B24" s="24" t="inlineStr">
        <is>
          <t>2.9% + $0.30</t>
        </is>
      </c>
      <c r="C24" s="11" t="inlineStr">
        <is>
          <t>US card payments; international cards add 1.5%.</t>
        </is>
      </c>
    </row>
    <row r="25" ht="20" customHeight="1">
      <c r="A25" s="25" t="inlineStr">
        <is>
          <t>PayPal direct (own site)</t>
        </is>
      </c>
      <c r="B25" s="24" t="inlineStr">
        <is>
          <t>3.49% + $0.49</t>
        </is>
      </c>
      <c r="C25" s="11" t="inlineStr">
        <is>
          <t>Goods &amp; Services rate, US.</t>
        </is>
      </c>
    </row>
    <row r="28" ht="22" customHeight="1">
      <c r="A28" s="3" t="inlineStr">
        <is>
          <t>GLOSSARY</t>
        </is>
      </c>
    </row>
    <row r="30" ht="52" customHeight="1">
      <c r="A30" s="29" t="inlineStr">
        <is>
          <t>Build cost</t>
        </is>
      </c>
      <c r="B30" s="30" t="inlineStr">
        <is>
          <t>One-time amortizable cost of producing the listing: design hours × hourly rate, font and stock-photo licenses, contractor fees. Subtracted from total revenue once on the Product Performance tab — not per sale.</t>
        </is>
      </c>
    </row>
    <row r="31" ht="52" customHeight="1">
      <c r="A31" s="29" t="inlineStr">
        <is>
          <t>Variable net</t>
        </is>
      </c>
      <c r="B31" s="30" t="inlineStr">
        <is>
          <t>Per-listing total revenue minus per-sale fees and ad spend, before subtracting build cost. Useful for spotting listings that lose money on every sale (variable net &lt; 0) versus listings that lose money only because the build cost has not yet been recouped.</t>
        </is>
      </c>
    </row>
    <row r="32" ht="36" customHeight="1">
      <c r="A32" s="29" t="inlineStr">
        <is>
          <t>Net profit</t>
        </is>
      </c>
      <c r="B32" s="30" t="inlineStr">
        <is>
          <t>Variable net minus build cost. Once net profit is positive, every additional sale of that listing is pure margin (minus the per-sale fees).</t>
        </is>
      </c>
    </row>
    <row r="33" ht="36" customHeight="1">
      <c r="A33" s="29" t="inlineStr">
        <is>
          <t>Margin %</t>
        </is>
      </c>
      <c r="B33" s="30" t="inlineStr">
        <is>
          <t>Net profit ÷ gross revenue, expressed as a percentage. The single best one-number health metric per listing.</t>
        </is>
      </c>
    </row>
    <row r="34" ht="36" customHeight="1">
      <c r="A34" s="29" t="inlineStr">
        <is>
          <t>Effective fee %</t>
        </is>
      </c>
      <c r="B34" s="30" t="inlineStr">
        <is>
          <t>Total fees and ad spend on a sale, divided by the gross sale price. Useful for seeing when ad spend has bloated your effective take rate above 25–30%.</t>
        </is>
      </c>
    </row>
    <row r="35" ht="36" customHeight="1">
      <c r="A35" s="29" t="inlineStr">
        <is>
          <t>Attributed ad spend</t>
        </is>
      </c>
      <c r="B35" s="30" t="inlineStr">
        <is>
          <t>Ad spend attached to the sale that the ad click drove. Don't average ad spend across the whole catalog — it hides which listings the ads actually paid back.</t>
        </is>
      </c>
    </row>
    <row r="36" ht="36" customHeight="1">
      <c r="A36" s="29" t="inlineStr">
        <is>
          <t>Bundle candidate</t>
        </is>
      </c>
      <c r="B36" s="30" t="inlineStr">
        <is>
          <t>A listing that sells but doesn't earn its keep alone. Bundling it with a top earner increases the bundle's perceived value without cannibalizing high-margin sales.</t>
        </is>
      </c>
    </row>
    <row r="38" ht="22" customHeight="1">
      <c r="A38" s="3" t="inlineStr">
        <is>
          <t>DISCLAIMER</t>
        </is>
      </c>
    </row>
    <row r="39" ht="56" customHeight="1">
      <c r="A39" s="31" t="inlineStr">
        <is>
          <t>Educational tool only — not legal, tax, or financial advice. Platform fees change frequently; verify on the platform's current pricing page before relying on the defaults above. Profit numbers are estimates from the inputs you type in; the platform's official statement is the authoritative record. Consult a qualified accountant for tax filing.</t>
        </is>
      </c>
    </row>
  </sheetData>
  <mergeCells count="8">
    <mergeCell ref="B30:C30"/>
    <mergeCell ref="B33:C33"/>
    <mergeCell ref="B34:C34"/>
    <mergeCell ref="B36:C36"/>
    <mergeCell ref="B32:C32"/>
    <mergeCell ref="B31:C31"/>
    <mergeCell ref="A39:C39"/>
    <mergeCell ref="B35:C3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2026-05-02T17:04:18Z</dcterms:created>
  <dcterms:modified xmlns:dcterms="http://purl.org/dc/terms/" xmlns:xsi="http://www.w3.org/2001/XMLSchema-instance" xsi:type="dcterms:W3CDTF">2026-05-02T17:04:18Z</dcterms:modified>
</cp:coreProperties>
</file>